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lewang/Desktop/"/>
    </mc:Choice>
  </mc:AlternateContent>
  <xr:revisionPtr revIDLastSave="0" documentId="13_ncr:1_{0E42D462-3FC1-2A46-842A-F5D78AAB35AE}" xr6:coauthVersionLast="47" xr6:coauthVersionMax="47" xr10:uidLastSave="{00000000-0000-0000-0000-000000000000}"/>
  <bookViews>
    <workbookView xWindow="2720" yWindow="7240" windowWidth="26080" windowHeight="15680" activeTab="4" xr2:uid="{00000000-000D-0000-FFFF-FFFF00000000}"/>
  </bookViews>
  <sheets>
    <sheet name="NH4-N" sheetId="23" r:id="rId1"/>
    <sheet name="new_NH4-N" sheetId="25" r:id="rId2"/>
    <sheet name="NO3+NO2-N" sheetId="19" r:id="rId3"/>
    <sheet name="new_NO3+NO2-N" sheetId="26" r:id="rId4"/>
    <sheet name="N_Data" sheetId="24" r:id="rId5"/>
    <sheet name="Standard Prep" sheetId="18" r:id="rId6"/>
  </sheets>
  <definedNames>
    <definedName name="_xlnm.Print_Area" localSheetId="5">'Standard Prep'!$A$1:$M$38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4" l="1"/>
  <c r="N80" i="24"/>
  <c r="L80" i="24"/>
  <c r="L79" i="24"/>
  <c r="N79" i="24" s="1"/>
  <c r="L78" i="24"/>
  <c r="N78" i="24" s="1"/>
  <c r="I80" i="24"/>
  <c r="I79" i="24"/>
  <c r="I78" i="24"/>
  <c r="N60" i="24"/>
  <c r="N61" i="24"/>
  <c r="N62" i="24"/>
  <c r="N59" i="24"/>
  <c r="J2" i="24"/>
  <c r="L2" i="24" s="1"/>
  <c r="N2" i="24" s="1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2" i="24"/>
  <c r="C173" i="26"/>
  <c r="D173" i="26" s="1"/>
  <c r="C172" i="26"/>
  <c r="F172" i="26" s="1"/>
  <c r="D171" i="26"/>
  <c r="C171" i="26"/>
  <c r="F171" i="26" s="1"/>
  <c r="C170" i="26"/>
  <c r="F170" i="26" s="1"/>
  <c r="C169" i="26"/>
  <c r="D169" i="26" s="1"/>
  <c r="F168" i="26"/>
  <c r="C168" i="26"/>
  <c r="D168" i="26" s="1"/>
  <c r="C167" i="26"/>
  <c r="F167" i="26" s="1"/>
  <c r="C166" i="26"/>
  <c r="F166" i="26" s="1"/>
  <c r="C165" i="26"/>
  <c r="D165" i="26" s="1"/>
  <c r="C164" i="26"/>
  <c r="F164" i="26" s="1"/>
  <c r="C163" i="26"/>
  <c r="D163" i="26" s="1"/>
  <c r="D162" i="26"/>
  <c r="C162" i="26"/>
  <c r="C161" i="26"/>
  <c r="D161" i="26" s="1"/>
  <c r="C160" i="26"/>
  <c r="D160" i="26" s="1"/>
  <c r="C159" i="26"/>
  <c r="D159" i="26" s="1"/>
  <c r="C158" i="26"/>
  <c r="D158" i="26" s="1"/>
  <c r="C157" i="26"/>
  <c r="D157" i="26" s="1"/>
  <c r="C156" i="26"/>
  <c r="D156" i="26" s="1"/>
  <c r="C155" i="26"/>
  <c r="D155" i="26" s="1"/>
  <c r="C154" i="26"/>
  <c r="D154" i="26" s="1"/>
  <c r="C153" i="26"/>
  <c r="F153" i="26" s="1"/>
  <c r="C152" i="26"/>
  <c r="D152" i="26" s="1"/>
  <c r="C151" i="26"/>
  <c r="D151" i="26" s="1"/>
  <c r="D150" i="26"/>
  <c r="C150" i="26"/>
  <c r="C149" i="26"/>
  <c r="D149" i="26" s="1"/>
  <c r="C148" i="26"/>
  <c r="D148" i="26" s="1"/>
  <c r="C147" i="26"/>
  <c r="D147" i="26" s="1"/>
  <c r="C146" i="26"/>
  <c r="D146" i="26" s="1"/>
  <c r="C145" i="26"/>
  <c r="D145" i="26" s="1"/>
  <c r="C144" i="26"/>
  <c r="D144" i="26" s="1"/>
  <c r="C143" i="26"/>
  <c r="D143" i="26" s="1"/>
  <c r="C142" i="26"/>
  <c r="D142" i="26" s="1"/>
  <c r="C141" i="26"/>
  <c r="F141" i="26" s="1"/>
  <c r="C140" i="26"/>
  <c r="D140" i="26" s="1"/>
  <c r="C139" i="26"/>
  <c r="D139" i="26" s="1"/>
  <c r="C138" i="26"/>
  <c r="D138" i="26" s="1"/>
  <c r="C137" i="26"/>
  <c r="D137" i="26" s="1"/>
  <c r="C136" i="26"/>
  <c r="D136" i="26" s="1"/>
  <c r="C135" i="26"/>
  <c r="D135" i="26" s="1"/>
  <c r="C134" i="26"/>
  <c r="D134" i="26" s="1"/>
  <c r="C133" i="26"/>
  <c r="D133" i="26" s="1"/>
  <c r="C132" i="26"/>
  <c r="D132" i="26" s="1"/>
  <c r="D131" i="26"/>
  <c r="C131" i="26"/>
  <c r="C130" i="26"/>
  <c r="D130" i="26" s="1"/>
  <c r="C129" i="26"/>
  <c r="F129" i="26" s="1"/>
  <c r="C128" i="26"/>
  <c r="D128" i="26" s="1"/>
  <c r="C127" i="26"/>
  <c r="D127" i="26" s="1"/>
  <c r="C126" i="26"/>
  <c r="D126" i="26" s="1"/>
  <c r="C125" i="26"/>
  <c r="D125" i="26" s="1"/>
  <c r="C124" i="26"/>
  <c r="D124" i="26" s="1"/>
  <c r="D123" i="26"/>
  <c r="C123" i="26"/>
  <c r="C122" i="26"/>
  <c r="D122" i="26" s="1"/>
  <c r="C121" i="26"/>
  <c r="D121" i="26" s="1"/>
  <c r="C120" i="26"/>
  <c r="D120" i="26" s="1"/>
  <c r="C119" i="26"/>
  <c r="D119" i="26" s="1"/>
  <c r="C118" i="26"/>
  <c r="D118" i="26" s="1"/>
  <c r="C117" i="26"/>
  <c r="F117" i="26" s="1"/>
  <c r="C116" i="26"/>
  <c r="D116" i="26" s="1"/>
  <c r="C115" i="26"/>
  <c r="D115" i="26" s="1"/>
  <c r="C47" i="26"/>
  <c r="D47" i="26" s="1"/>
  <c r="C46" i="26"/>
  <c r="D46" i="26" s="1"/>
  <c r="D45" i="26"/>
  <c r="C45" i="26"/>
  <c r="C44" i="26"/>
  <c r="D44" i="26" s="1"/>
  <c r="C43" i="26"/>
  <c r="D43" i="26" s="1"/>
  <c r="C114" i="26"/>
  <c r="D114" i="26" s="1"/>
  <c r="C113" i="26"/>
  <c r="D113" i="26" s="1"/>
  <c r="C112" i="26"/>
  <c r="D112" i="26" s="1"/>
  <c r="C111" i="26"/>
  <c r="D111" i="26" s="1"/>
  <c r="C110" i="26"/>
  <c r="F110" i="26" s="1"/>
  <c r="D42" i="26"/>
  <c r="C42" i="26"/>
  <c r="D41" i="26"/>
  <c r="C41" i="26"/>
  <c r="C40" i="26"/>
  <c r="D40" i="26" s="1"/>
  <c r="C39" i="26"/>
  <c r="D39" i="26" s="1"/>
  <c r="D38" i="26"/>
  <c r="C38" i="26"/>
  <c r="D109" i="26"/>
  <c r="C109" i="26"/>
  <c r="C108" i="26"/>
  <c r="D108" i="26" s="1"/>
  <c r="C107" i="26"/>
  <c r="D107" i="26" s="1"/>
  <c r="C106" i="26"/>
  <c r="D106" i="26" s="1"/>
  <c r="C37" i="26"/>
  <c r="D37" i="26" s="1"/>
  <c r="C105" i="26"/>
  <c r="D105" i="26" s="1"/>
  <c r="F104" i="26"/>
  <c r="D104" i="26"/>
  <c r="C104" i="26"/>
  <c r="D103" i="26"/>
  <c r="C103" i="26"/>
  <c r="C102" i="26"/>
  <c r="D102" i="26" s="1"/>
  <c r="F101" i="26"/>
  <c r="D101" i="26"/>
  <c r="C101" i="26"/>
  <c r="C100" i="26"/>
  <c r="F100" i="26" s="1"/>
  <c r="C99" i="26"/>
  <c r="F99" i="26" s="1"/>
  <c r="F98" i="26"/>
  <c r="C98" i="26"/>
  <c r="D98" i="26" s="1"/>
  <c r="C97" i="26"/>
  <c r="F97" i="26" s="1"/>
  <c r="F3" i="26"/>
  <c r="D3" i="26"/>
  <c r="C3" i="26"/>
  <c r="C96" i="26"/>
  <c r="D96" i="26" s="1"/>
  <c r="C95" i="26"/>
  <c r="D95" i="26" s="1"/>
  <c r="C94" i="26"/>
  <c r="D94" i="26" s="1"/>
  <c r="C93" i="26"/>
  <c r="D93" i="26" s="1"/>
  <c r="C36" i="26"/>
  <c r="D36" i="26" s="1"/>
  <c r="C35" i="26"/>
  <c r="D35" i="26" s="1"/>
  <c r="C34" i="26"/>
  <c r="D34" i="26" s="1"/>
  <c r="C33" i="26"/>
  <c r="D33" i="26" s="1"/>
  <c r="C32" i="26"/>
  <c r="D32" i="26" s="1"/>
  <c r="C31" i="26"/>
  <c r="D31" i="26" s="1"/>
  <c r="C92" i="26"/>
  <c r="D92" i="26" s="1"/>
  <c r="C91" i="26"/>
  <c r="D91" i="26" s="1"/>
  <c r="C90" i="26"/>
  <c r="D90" i="26" s="1"/>
  <c r="C89" i="26"/>
  <c r="D89" i="26" s="1"/>
  <c r="C30" i="26"/>
  <c r="D30" i="26" s="1"/>
  <c r="C29" i="26"/>
  <c r="D29" i="26" s="1"/>
  <c r="C28" i="26"/>
  <c r="D28" i="26" s="1"/>
  <c r="C27" i="26"/>
  <c r="D27" i="26" s="1"/>
  <c r="C26" i="26"/>
  <c r="D26" i="26" s="1"/>
  <c r="C25" i="26"/>
  <c r="D25" i="26" s="1"/>
  <c r="C88" i="26"/>
  <c r="D88" i="26" s="1"/>
  <c r="C87" i="26"/>
  <c r="D87" i="26" s="1"/>
  <c r="D86" i="26"/>
  <c r="C86" i="26"/>
  <c r="C85" i="26"/>
  <c r="D85" i="26" s="1"/>
  <c r="C84" i="26"/>
  <c r="D84" i="26" s="1"/>
  <c r="C83" i="26"/>
  <c r="F83" i="26" s="1"/>
  <c r="C82" i="26"/>
  <c r="D82" i="26" s="1"/>
  <c r="C81" i="26"/>
  <c r="D81" i="26" s="1"/>
  <c r="C80" i="26"/>
  <c r="D80" i="26" s="1"/>
  <c r="C24" i="26"/>
  <c r="D24" i="26" s="1"/>
  <c r="C23" i="26"/>
  <c r="D23" i="26" s="1"/>
  <c r="C22" i="26"/>
  <c r="D22" i="26" s="1"/>
  <c r="C21" i="26"/>
  <c r="D21" i="26" s="1"/>
  <c r="C20" i="26"/>
  <c r="D20" i="26" s="1"/>
  <c r="C19" i="26"/>
  <c r="D19" i="26" s="1"/>
  <c r="C79" i="26"/>
  <c r="D79" i="26" s="1"/>
  <c r="C78" i="26"/>
  <c r="D78" i="26" s="1"/>
  <c r="C77" i="26"/>
  <c r="D77" i="26" s="1"/>
  <c r="C18" i="26"/>
  <c r="D18" i="26" s="1"/>
  <c r="C76" i="26"/>
  <c r="D76" i="26" s="1"/>
  <c r="C75" i="26"/>
  <c r="D75" i="26" s="1"/>
  <c r="D74" i="26"/>
  <c r="C74" i="26"/>
  <c r="C73" i="26"/>
  <c r="D73" i="26" s="1"/>
  <c r="C17" i="26"/>
  <c r="D17" i="26" s="1"/>
  <c r="C16" i="26"/>
  <c r="D16" i="26" s="1"/>
  <c r="C15" i="26"/>
  <c r="D15" i="26" s="1"/>
  <c r="C14" i="26"/>
  <c r="D14" i="26" s="1"/>
  <c r="C13" i="26"/>
  <c r="D13" i="26" s="1"/>
  <c r="C72" i="26"/>
  <c r="D72" i="26" s="1"/>
  <c r="C71" i="26"/>
  <c r="D71" i="26" s="1"/>
  <c r="C70" i="26"/>
  <c r="D70" i="26" s="1"/>
  <c r="C69" i="26"/>
  <c r="D69" i="26" s="1"/>
  <c r="C68" i="26"/>
  <c r="D68" i="26" s="1"/>
  <c r="C12" i="26"/>
  <c r="D12" i="26" s="1"/>
  <c r="C11" i="26"/>
  <c r="D11" i="26" s="1"/>
  <c r="C67" i="26"/>
  <c r="D67" i="26" s="1"/>
  <c r="C10" i="26"/>
  <c r="D10" i="26" s="1"/>
  <c r="C9" i="26"/>
  <c r="D9" i="26" s="1"/>
  <c r="C8" i="26"/>
  <c r="D8" i="26" s="1"/>
  <c r="C66" i="26"/>
  <c r="D66" i="26" s="1"/>
  <c r="C65" i="26"/>
  <c r="D65" i="26" s="1"/>
  <c r="C64" i="26"/>
  <c r="D64" i="26" s="1"/>
  <c r="C63" i="26"/>
  <c r="F63" i="26" s="1"/>
  <c r="C7" i="26"/>
  <c r="D7" i="26" s="1"/>
  <c r="C6" i="26"/>
  <c r="D6" i="26" s="1"/>
  <c r="C62" i="26"/>
  <c r="D62" i="26" s="1"/>
  <c r="C61" i="26"/>
  <c r="D61" i="26" s="1"/>
  <c r="C60" i="26"/>
  <c r="D60" i="26" s="1"/>
  <c r="D59" i="26"/>
  <c r="C59" i="26"/>
  <c r="C58" i="26"/>
  <c r="D58" i="26" s="1"/>
  <c r="C48" i="26"/>
  <c r="D48" i="26" s="1"/>
  <c r="C5" i="26"/>
  <c r="D5" i="26" s="1"/>
  <c r="C4" i="26"/>
  <c r="D4" i="26" s="1"/>
  <c r="C57" i="26"/>
  <c r="D57" i="26" s="1"/>
  <c r="C56" i="26"/>
  <c r="D56" i="26" s="1"/>
  <c r="D55" i="26"/>
  <c r="C55" i="26"/>
  <c r="C54" i="26"/>
  <c r="F54" i="26" s="1"/>
  <c r="C53" i="26"/>
  <c r="F53" i="26" s="1"/>
  <c r="D52" i="26"/>
  <c r="C52" i="26"/>
  <c r="F52" i="26" s="1"/>
  <c r="C51" i="26"/>
  <c r="F51" i="26" s="1"/>
  <c r="C50" i="26"/>
  <c r="F50" i="26" s="1"/>
  <c r="C49" i="26"/>
  <c r="D49" i="26" s="1"/>
  <c r="C2" i="26"/>
  <c r="D2" i="26" s="1"/>
  <c r="C136" i="25"/>
  <c r="D136" i="25" s="1"/>
  <c r="C135" i="25"/>
  <c r="F135" i="25" s="1"/>
  <c r="C134" i="25"/>
  <c r="F134" i="25" s="1"/>
  <c r="C133" i="25"/>
  <c r="F133" i="25" s="1"/>
  <c r="C132" i="25"/>
  <c r="F132" i="25" s="1"/>
  <c r="C131" i="25"/>
  <c r="F131" i="25" s="1"/>
  <c r="C130" i="25"/>
  <c r="F130" i="25" s="1"/>
  <c r="C129" i="25"/>
  <c r="D129" i="25" s="1"/>
  <c r="C128" i="25"/>
  <c r="D128" i="25" s="1"/>
  <c r="C127" i="25"/>
  <c r="F127" i="25" s="1"/>
  <c r="C126" i="25"/>
  <c r="D126" i="25" s="1"/>
  <c r="C125" i="25"/>
  <c r="D125" i="25" s="1"/>
  <c r="C124" i="25"/>
  <c r="D124" i="25" s="1"/>
  <c r="C123" i="25"/>
  <c r="D123" i="25" s="1"/>
  <c r="C122" i="25"/>
  <c r="D122" i="25" s="1"/>
  <c r="C121" i="25"/>
  <c r="D121" i="25" s="1"/>
  <c r="C120" i="25"/>
  <c r="D120" i="25" s="1"/>
  <c r="C119" i="25"/>
  <c r="D119" i="25" s="1"/>
  <c r="C118" i="25"/>
  <c r="D118" i="25" s="1"/>
  <c r="D117" i="25"/>
  <c r="C117" i="25"/>
  <c r="C116" i="25"/>
  <c r="D116" i="25" s="1"/>
  <c r="C115" i="25"/>
  <c r="D115" i="25" s="1"/>
  <c r="C114" i="25"/>
  <c r="D114" i="25" s="1"/>
  <c r="C113" i="25"/>
  <c r="D113" i="25" s="1"/>
  <c r="C112" i="25"/>
  <c r="D112" i="25" s="1"/>
  <c r="C111" i="25"/>
  <c r="D111" i="25" s="1"/>
  <c r="C110" i="25"/>
  <c r="D110" i="25" s="1"/>
  <c r="D109" i="25"/>
  <c r="C109" i="25"/>
  <c r="C108" i="25"/>
  <c r="D108" i="25" s="1"/>
  <c r="C107" i="25"/>
  <c r="D107" i="25" s="1"/>
  <c r="C106" i="25"/>
  <c r="D106" i="25" s="1"/>
  <c r="C11" i="25"/>
  <c r="D11" i="25" s="1"/>
  <c r="C10" i="25"/>
  <c r="D10" i="25" s="1"/>
  <c r="C9" i="25"/>
  <c r="D9" i="25" s="1"/>
  <c r="C105" i="25"/>
  <c r="D105" i="25" s="1"/>
  <c r="C104" i="25"/>
  <c r="D104" i="25" s="1"/>
  <c r="C103" i="25"/>
  <c r="D103" i="25" s="1"/>
  <c r="C102" i="25"/>
  <c r="D102" i="25" s="1"/>
  <c r="C101" i="25"/>
  <c r="D101" i="25" s="1"/>
  <c r="C100" i="25"/>
  <c r="D100" i="25" s="1"/>
  <c r="C8" i="25"/>
  <c r="D8" i="25" s="1"/>
  <c r="C99" i="25"/>
  <c r="D99" i="25" s="1"/>
  <c r="C98" i="25"/>
  <c r="D98" i="25" s="1"/>
  <c r="C97" i="25"/>
  <c r="D97" i="25" s="1"/>
  <c r="C96" i="25"/>
  <c r="F96" i="25" s="1"/>
  <c r="C95" i="25"/>
  <c r="D95" i="25" s="1"/>
  <c r="C94" i="25"/>
  <c r="F94" i="25" s="1"/>
  <c r="C93" i="25"/>
  <c r="D93" i="25" s="1"/>
  <c r="C92" i="25"/>
  <c r="D92" i="25" s="1"/>
  <c r="C91" i="25"/>
  <c r="F91" i="25" s="1"/>
  <c r="C3" i="25"/>
  <c r="F3" i="25" s="1"/>
  <c r="C90" i="25"/>
  <c r="D90" i="25" s="1"/>
  <c r="C89" i="25"/>
  <c r="F89" i="25" s="1"/>
  <c r="C88" i="25"/>
  <c r="D88" i="25" s="1"/>
  <c r="C12" i="25"/>
  <c r="D12" i="25" s="1"/>
  <c r="C87" i="25"/>
  <c r="D87" i="25" s="1"/>
  <c r="C86" i="25"/>
  <c r="D86" i="25" s="1"/>
  <c r="C85" i="25"/>
  <c r="D85" i="25" s="1"/>
  <c r="C84" i="25"/>
  <c r="D84" i="25" s="1"/>
  <c r="C83" i="25"/>
  <c r="D83" i="25" s="1"/>
  <c r="C82" i="25"/>
  <c r="D82" i="25" s="1"/>
  <c r="C81" i="25"/>
  <c r="D81" i="25" s="1"/>
  <c r="D80" i="25"/>
  <c r="C80" i="25"/>
  <c r="C79" i="25"/>
  <c r="D79" i="25" s="1"/>
  <c r="C78" i="25"/>
  <c r="F78" i="25" s="1"/>
  <c r="C77" i="25"/>
  <c r="D77" i="25" s="1"/>
  <c r="C76" i="25"/>
  <c r="D76" i="25" s="1"/>
  <c r="C75" i="25"/>
  <c r="D75" i="25" s="1"/>
  <c r="C74" i="25"/>
  <c r="D74" i="25" s="1"/>
  <c r="C73" i="25"/>
  <c r="D73" i="25" s="1"/>
  <c r="C72" i="25"/>
  <c r="D72" i="25" s="1"/>
  <c r="C71" i="25"/>
  <c r="D71" i="25" s="1"/>
  <c r="C70" i="25"/>
  <c r="D70" i="25" s="1"/>
  <c r="C69" i="25"/>
  <c r="D69" i="25" s="1"/>
  <c r="C68" i="25"/>
  <c r="D68" i="25" s="1"/>
  <c r="C67" i="25"/>
  <c r="D67" i="25" s="1"/>
  <c r="C66" i="25"/>
  <c r="F66" i="25" s="1"/>
  <c r="D65" i="25"/>
  <c r="C65" i="25"/>
  <c r="C64" i="25"/>
  <c r="D64" i="25" s="1"/>
  <c r="C63" i="25"/>
  <c r="D63" i="25" s="1"/>
  <c r="C62" i="25"/>
  <c r="D62" i="25" s="1"/>
  <c r="C61" i="25"/>
  <c r="D61" i="25" s="1"/>
  <c r="C60" i="25"/>
  <c r="D60" i="25" s="1"/>
  <c r="C59" i="25"/>
  <c r="D59" i="25" s="1"/>
  <c r="C58" i="25"/>
  <c r="D58" i="25" s="1"/>
  <c r="C57" i="25"/>
  <c r="D57" i="25" s="1"/>
  <c r="C56" i="25"/>
  <c r="D56" i="25" s="1"/>
  <c r="C55" i="25"/>
  <c r="D55" i="25" s="1"/>
  <c r="C54" i="25"/>
  <c r="F54" i="25" s="1"/>
  <c r="C53" i="25"/>
  <c r="D53" i="25" s="1"/>
  <c r="C52" i="25"/>
  <c r="D52" i="25" s="1"/>
  <c r="C51" i="25"/>
  <c r="D51" i="25" s="1"/>
  <c r="C50" i="25"/>
  <c r="D50" i="25" s="1"/>
  <c r="C49" i="25"/>
  <c r="D49" i="25" s="1"/>
  <c r="C48" i="25"/>
  <c r="D48" i="25" s="1"/>
  <c r="C47" i="25"/>
  <c r="D47" i="25" s="1"/>
  <c r="C46" i="25"/>
  <c r="D46" i="25" s="1"/>
  <c r="C45" i="25"/>
  <c r="D45" i="25" s="1"/>
  <c r="C44" i="25"/>
  <c r="D44" i="25" s="1"/>
  <c r="C43" i="25"/>
  <c r="D43" i="25" s="1"/>
  <c r="C42" i="25"/>
  <c r="D42" i="25" s="1"/>
  <c r="C41" i="25"/>
  <c r="D41" i="25" s="1"/>
  <c r="C40" i="25"/>
  <c r="D40" i="25" s="1"/>
  <c r="C39" i="25"/>
  <c r="D39" i="25" s="1"/>
  <c r="C38" i="25"/>
  <c r="D38" i="25" s="1"/>
  <c r="C37" i="25"/>
  <c r="D37" i="25" s="1"/>
  <c r="C36" i="25"/>
  <c r="D36" i="25" s="1"/>
  <c r="C35" i="25"/>
  <c r="D35" i="25" s="1"/>
  <c r="C34" i="25"/>
  <c r="D34" i="25" s="1"/>
  <c r="C33" i="25"/>
  <c r="D33" i="25" s="1"/>
  <c r="C32" i="25"/>
  <c r="D32" i="25" s="1"/>
  <c r="C31" i="25"/>
  <c r="D31" i="25" s="1"/>
  <c r="F30" i="25"/>
  <c r="C30" i="25"/>
  <c r="D30" i="25" s="1"/>
  <c r="C29" i="25"/>
  <c r="D29" i="25" s="1"/>
  <c r="C28" i="25"/>
  <c r="D28" i="25" s="1"/>
  <c r="C7" i="25"/>
  <c r="D7" i="25" s="1"/>
  <c r="C6" i="25"/>
  <c r="D6" i="25" s="1"/>
  <c r="C27" i="25"/>
  <c r="D27" i="25" s="1"/>
  <c r="C26" i="25"/>
  <c r="D26" i="25" s="1"/>
  <c r="C25" i="25"/>
  <c r="D25" i="25" s="1"/>
  <c r="C24" i="25"/>
  <c r="D24" i="25" s="1"/>
  <c r="C23" i="25"/>
  <c r="D23" i="25" s="1"/>
  <c r="C22" i="25"/>
  <c r="D22" i="25" s="1"/>
  <c r="C5" i="25"/>
  <c r="D5" i="25" s="1"/>
  <c r="C4" i="25"/>
  <c r="D4" i="25" s="1"/>
  <c r="C21" i="25"/>
  <c r="D21" i="25" s="1"/>
  <c r="C20" i="25"/>
  <c r="D20" i="25" s="1"/>
  <c r="C19" i="25"/>
  <c r="D19" i="25" s="1"/>
  <c r="C18" i="25"/>
  <c r="F18" i="25" s="1"/>
  <c r="C17" i="25"/>
  <c r="F17" i="25" s="1"/>
  <c r="C16" i="25"/>
  <c r="F16" i="25" s="1"/>
  <c r="C15" i="25"/>
  <c r="F15" i="25" s="1"/>
  <c r="C14" i="25"/>
  <c r="F14" i="25" s="1"/>
  <c r="C13" i="25"/>
  <c r="D13" i="25" s="1"/>
  <c r="C2" i="25"/>
  <c r="F2" i="25" s="1"/>
  <c r="C173" i="19"/>
  <c r="D173" i="19" s="1"/>
  <c r="C172" i="19"/>
  <c r="D172" i="19" s="1"/>
  <c r="C171" i="19"/>
  <c r="D171" i="19" s="1"/>
  <c r="C170" i="19"/>
  <c r="F170" i="19" s="1"/>
  <c r="C169" i="19"/>
  <c r="D169" i="19" s="1"/>
  <c r="C168" i="19"/>
  <c r="F168" i="19" s="1"/>
  <c r="C167" i="19"/>
  <c r="F167" i="19" s="1"/>
  <c r="C166" i="19"/>
  <c r="D166" i="19" s="1"/>
  <c r="C165" i="19"/>
  <c r="C164" i="19"/>
  <c r="D164" i="19" s="1"/>
  <c r="C163" i="19"/>
  <c r="D163" i="19" s="1"/>
  <c r="C162" i="19"/>
  <c r="C161" i="19"/>
  <c r="C160" i="19"/>
  <c r="C159" i="19"/>
  <c r="D159" i="19" s="1"/>
  <c r="C158" i="19"/>
  <c r="D158" i="19" s="1"/>
  <c r="C157" i="19"/>
  <c r="D157" i="19" s="1"/>
  <c r="C156" i="19"/>
  <c r="D156" i="19" s="1"/>
  <c r="C155" i="19"/>
  <c r="D155" i="19" s="1"/>
  <c r="C154" i="19"/>
  <c r="C153" i="19"/>
  <c r="C152" i="19"/>
  <c r="D152" i="19" s="1"/>
  <c r="C151" i="19"/>
  <c r="D151" i="19" s="1"/>
  <c r="C150" i="19"/>
  <c r="D150" i="19" s="1"/>
  <c r="C149" i="19"/>
  <c r="C148" i="19"/>
  <c r="C147" i="19"/>
  <c r="D147" i="19" s="1"/>
  <c r="C146" i="19"/>
  <c r="D146" i="19" s="1"/>
  <c r="C145" i="19"/>
  <c r="C144" i="19"/>
  <c r="C143" i="19"/>
  <c r="D143" i="19" s="1"/>
  <c r="C142" i="19"/>
  <c r="D142" i="19" s="1"/>
  <c r="C141" i="19"/>
  <c r="D141" i="19" s="1"/>
  <c r="C140" i="19"/>
  <c r="D140" i="19" s="1"/>
  <c r="C139" i="19"/>
  <c r="D139" i="19" s="1"/>
  <c r="C138" i="19"/>
  <c r="C137" i="19"/>
  <c r="D137" i="19" s="1"/>
  <c r="C136" i="19"/>
  <c r="D136" i="19" s="1"/>
  <c r="C135" i="19"/>
  <c r="D135" i="19" s="1"/>
  <c r="C134" i="19"/>
  <c r="D134" i="19" s="1"/>
  <c r="C133" i="19"/>
  <c r="C132" i="19"/>
  <c r="D132" i="19" s="1"/>
  <c r="C131" i="19"/>
  <c r="D131" i="19" s="1"/>
  <c r="C130" i="19"/>
  <c r="D130" i="19" s="1"/>
  <c r="C129" i="19"/>
  <c r="F129" i="19" s="1"/>
  <c r="C128" i="19"/>
  <c r="C127" i="19"/>
  <c r="C126" i="19"/>
  <c r="D126" i="19" s="1"/>
  <c r="C125" i="19"/>
  <c r="D125" i="19" s="1"/>
  <c r="C124" i="19"/>
  <c r="D124" i="19" s="1"/>
  <c r="C123" i="19"/>
  <c r="D123" i="19" s="1"/>
  <c r="C122" i="19"/>
  <c r="D122" i="19" s="1"/>
  <c r="C121" i="19"/>
  <c r="D121" i="19" s="1"/>
  <c r="C120" i="19"/>
  <c r="D120" i="19" s="1"/>
  <c r="C119" i="19"/>
  <c r="D119" i="19" s="1"/>
  <c r="C118" i="19"/>
  <c r="D118" i="19" s="1"/>
  <c r="C117" i="19"/>
  <c r="F117" i="19" s="1"/>
  <c r="C116" i="19"/>
  <c r="C115" i="19"/>
  <c r="C114" i="19"/>
  <c r="D114" i="19" s="1"/>
  <c r="C113" i="19"/>
  <c r="D113" i="19" s="1"/>
  <c r="C112" i="19"/>
  <c r="D112" i="19" s="1"/>
  <c r="C111" i="19"/>
  <c r="D111" i="19" s="1"/>
  <c r="C110" i="19"/>
  <c r="D110" i="19" s="1"/>
  <c r="C109" i="19"/>
  <c r="D109" i="19" s="1"/>
  <c r="C108" i="19"/>
  <c r="D108" i="19" s="1"/>
  <c r="C107" i="19"/>
  <c r="D107" i="19" s="1"/>
  <c r="C106" i="19"/>
  <c r="D106" i="19" s="1"/>
  <c r="C105" i="19"/>
  <c r="C104" i="19"/>
  <c r="C103" i="19"/>
  <c r="C102" i="19"/>
  <c r="D102" i="19" s="1"/>
  <c r="C101" i="19"/>
  <c r="C100" i="19"/>
  <c r="D100" i="19" s="1"/>
  <c r="C99" i="19"/>
  <c r="D99" i="19" s="1"/>
  <c r="C98" i="19"/>
  <c r="D98" i="19" s="1"/>
  <c r="C97" i="19"/>
  <c r="C96" i="19"/>
  <c r="D96" i="19" s="1"/>
  <c r="C95" i="19"/>
  <c r="D95" i="19" s="1"/>
  <c r="C94" i="19"/>
  <c r="D94" i="19" s="1"/>
  <c r="C93" i="19"/>
  <c r="D93" i="19" s="1"/>
  <c r="C92" i="19"/>
  <c r="D92" i="19" s="1"/>
  <c r="C91" i="19"/>
  <c r="D91" i="19" s="1"/>
  <c r="C90" i="19"/>
  <c r="C89" i="19"/>
  <c r="C88" i="19"/>
  <c r="D88" i="19" s="1"/>
  <c r="C87" i="19"/>
  <c r="F87" i="19" s="1"/>
  <c r="C86" i="19"/>
  <c r="F86" i="19" s="1"/>
  <c r="C85" i="19"/>
  <c r="D85" i="19" s="1"/>
  <c r="F164" i="19"/>
  <c r="F153" i="19"/>
  <c r="F141" i="19"/>
  <c r="D170" i="19"/>
  <c r="D165" i="19"/>
  <c r="D162" i="19"/>
  <c r="D161" i="19"/>
  <c r="D160" i="19"/>
  <c r="D154" i="19"/>
  <c r="D153" i="19"/>
  <c r="D149" i="19"/>
  <c r="D148" i="19"/>
  <c r="D145" i="19"/>
  <c r="D144" i="19"/>
  <c r="D138" i="19"/>
  <c r="D133" i="19"/>
  <c r="D129" i="19"/>
  <c r="D128" i="19"/>
  <c r="D127" i="19"/>
  <c r="D117" i="19"/>
  <c r="D116" i="19"/>
  <c r="D115" i="19"/>
  <c r="F105" i="19"/>
  <c r="D104" i="19"/>
  <c r="D103" i="19"/>
  <c r="D101" i="19"/>
  <c r="D97" i="19"/>
  <c r="D90" i="19"/>
  <c r="D89" i="19"/>
  <c r="C84" i="19"/>
  <c r="D84" i="19" s="1"/>
  <c r="C83" i="19"/>
  <c r="F83" i="19" s="1"/>
  <c r="C82" i="19"/>
  <c r="D82" i="19" s="1"/>
  <c r="C81" i="19"/>
  <c r="D81" i="19" s="1"/>
  <c r="C80" i="19"/>
  <c r="C79" i="19"/>
  <c r="C78" i="19"/>
  <c r="C77" i="19"/>
  <c r="C76" i="19"/>
  <c r="D76" i="19" s="1"/>
  <c r="C75" i="19"/>
  <c r="D75" i="19" s="1"/>
  <c r="C74" i="19"/>
  <c r="D74" i="19" s="1"/>
  <c r="C73" i="19"/>
  <c r="D73" i="19" s="1"/>
  <c r="C72" i="19"/>
  <c r="D72" i="19" s="1"/>
  <c r="C71" i="19"/>
  <c r="F71" i="19" s="1"/>
  <c r="C70" i="19"/>
  <c r="D70" i="19" s="1"/>
  <c r="C69" i="19"/>
  <c r="D69" i="19" s="1"/>
  <c r="C68" i="19"/>
  <c r="D68" i="19" s="1"/>
  <c r="C67" i="19"/>
  <c r="D67" i="19" s="1"/>
  <c r="C66" i="19"/>
  <c r="D66" i="19" s="1"/>
  <c r="C65" i="19"/>
  <c r="D65" i="19" s="1"/>
  <c r="C64" i="19"/>
  <c r="D64" i="19" s="1"/>
  <c r="C63" i="19"/>
  <c r="C62" i="19"/>
  <c r="D62" i="19" s="1"/>
  <c r="C61" i="19"/>
  <c r="C60" i="19"/>
  <c r="C59" i="19"/>
  <c r="F59" i="19" s="1"/>
  <c r="C58" i="19"/>
  <c r="D58" i="19" s="1"/>
  <c r="C57" i="19"/>
  <c r="D57" i="19" s="1"/>
  <c r="C56" i="19"/>
  <c r="D56" i="19" s="1"/>
  <c r="C55" i="19"/>
  <c r="D55" i="19" s="1"/>
  <c r="C54" i="19"/>
  <c r="D54" i="19" s="1"/>
  <c r="C53" i="19"/>
  <c r="D53" i="19" s="1"/>
  <c r="C52" i="19"/>
  <c r="D52" i="19" s="1"/>
  <c r="C51" i="19"/>
  <c r="D51" i="19" s="1"/>
  <c r="C50" i="19"/>
  <c r="D50" i="19" s="1"/>
  <c r="C49" i="19"/>
  <c r="D49" i="19" s="1"/>
  <c r="C48" i="19"/>
  <c r="D48" i="19" s="1"/>
  <c r="C47" i="19"/>
  <c r="D47" i="19" s="1"/>
  <c r="C46" i="19"/>
  <c r="D46" i="19" s="1"/>
  <c r="C45" i="19"/>
  <c r="C44" i="19"/>
  <c r="D44" i="19" s="1"/>
  <c r="C43" i="19"/>
  <c r="D43" i="19" s="1"/>
  <c r="C42" i="19"/>
  <c r="D42" i="19" s="1"/>
  <c r="C41" i="19"/>
  <c r="D41" i="19" s="1"/>
  <c r="C40" i="19"/>
  <c r="D40" i="19" s="1"/>
  <c r="C39" i="19"/>
  <c r="D39" i="19" s="1"/>
  <c r="C38" i="19"/>
  <c r="D38" i="19" s="1"/>
  <c r="C37" i="19"/>
  <c r="D37" i="19" s="1"/>
  <c r="C36" i="19"/>
  <c r="D36" i="19" s="1"/>
  <c r="C35" i="19"/>
  <c r="F35" i="19" s="1"/>
  <c r="C34" i="19"/>
  <c r="D34" i="19" s="1"/>
  <c r="C33" i="19"/>
  <c r="D33" i="19" s="1"/>
  <c r="C32" i="19"/>
  <c r="D32" i="19" s="1"/>
  <c r="C31" i="19"/>
  <c r="D31" i="19" s="1"/>
  <c r="C30" i="19"/>
  <c r="D30" i="19" s="1"/>
  <c r="C29" i="19"/>
  <c r="C28" i="19"/>
  <c r="C27" i="19"/>
  <c r="D27" i="19" s="1"/>
  <c r="C26" i="19"/>
  <c r="D26" i="19" s="1"/>
  <c r="C25" i="19"/>
  <c r="D25" i="19" s="1"/>
  <c r="C24" i="19"/>
  <c r="D24" i="19" s="1"/>
  <c r="C23" i="19"/>
  <c r="D23" i="19" s="1"/>
  <c r="C22" i="19"/>
  <c r="D22" i="19" s="1"/>
  <c r="C21" i="19"/>
  <c r="D21" i="19" s="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D83" i="19"/>
  <c r="D80" i="19"/>
  <c r="D79" i="19"/>
  <c r="D78" i="19"/>
  <c r="D77" i="19"/>
  <c r="D63" i="19"/>
  <c r="D61" i="19"/>
  <c r="D60" i="19"/>
  <c r="D45" i="19"/>
  <c r="D35" i="19"/>
  <c r="D29" i="19"/>
  <c r="D28" i="19"/>
  <c r="C23" i="23"/>
  <c r="D23" i="23" s="1"/>
  <c r="C22" i="23"/>
  <c r="F22" i="23" s="1"/>
  <c r="C21" i="23"/>
  <c r="D21" i="23" s="1"/>
  <c r="C20" i="23"/>
  <c r="D20" i="23" s="1"/>
  <c r="C19" i="23"/>
  <c r="C18" i="23"/>
  <c r="D18" i="23" s="1"/>
  <c r="C17" i="23"/>
  <c r="C16" i="23"/>
  <c r="C15" i="23"/>
  <c r="D15" i="23" s="1"/>
  <c r="C14" i="23"/>
  <c r="C13" i="23"/>
  <c r="D13" i="23" s="1"/>
  <c r="C12" i="23"/>
  <c r="C11" i="23"/>
  <c r="D11" i="23" s="1"/>
  <c r="C10" i="23"/>
  <c r="C9" i="23"/>
  <c r="D9" i="23" s="1"/>
  <c r="D16" i="23"/>
  <c r="D17" i="23"/>
  <c r="D19" i="23"/>
  <c r="D8" i="23"/>
  <c r="D10" i="23"/>
  <c r="D12" i="23"/>
  <c r="D14" i="23"/>
  <c r="C85" i="23"/>
  <c r="C84" i="23"/>
  <c r="C83" i="23"/>
  <c r="D83" i="23" s="1"/>
  <c r="C82" i="23"/>
  <c r="D82" i="23" s="1"/>
  <c r="C81" i="23"/>
  <c r="D81" i="23" s="1"/>
  <c r="C80" i="23"/>
  <c r="C79" i="23"/>
  <c r="C78" i="23"/>
  <c r="C77" i="23"/>
  <c r="C76" i="23"/>
  <c r="C75" i="23"/>
  <c r="D75" i="23" s="1"/>
  <c r="C74" i="23"/>
  <c r="D74" i="23" s="1"/>
  <c r="C73" i="23"/>
  <c r="C72" i="23"/>
  <c r="C71" i="23"/>
  <c r="D71" i="23" s="1"/>
  <c r="C70" i="23"/>
  <c r="D70" i="23" s="1"/>
  <c r="C69" i="23"/>
  <c r="C68" i="23"/>
  <c r="C67" i="23"/>
  <c r="D67" i="23" s="1"/>
  <c r="C66" i="23"/>
  <c r="D66" i="23" s="1"/>
  <c r="C65" i="23"/>
  <c r="C64" i="23"/>
  <c r="D64" i="23" s="1"/>
  <c r="C63" i="23"/>
  <c r="C62" i="23"/>
  <c r="C61" i="23"/>
  <c r="C60" i="23"/>
  <c r="C59" i="23"/>
  <c r="C58" i="23"/>
  <c r="D58" i="23" s="1"/>
  <c r="C57" i="23"/>
  <c r="D57" i="23" s="1"/>
  <c r="C56" i="23"/>
  <c r="D56" i="23" s="1"/>
  <c r="C55" i="23"/>
  <c r="D55" i="23" s="1"/>
  <c r="C54" i="23"/>
  <c r="D54" i="23" s="1"/>
  <c r="C53" i="23"/>
  <c r="C52" i="23"/>
  <c r="C51" i="23"/>
  <c r="D51" i="23" s="1"/>
  <c r="C50" i="23"/>
  <c r="D50" i="23" s="1"/>
  <c r="C49" i="23"/>
  <c r="D49" i="23" s="1"/>
  <c r="C48" i="23"/>
  <c r="C47" i="23"/>
  <c r="C46" i="23"/>
  <c r="C45" i="23"/>
  <c r="C44" i="23"/>
  <c r="C43" i="23"/>
  <c r="D43" i="23" s="1"/>
  <c r="C42" i="23"/>
  <c r="D42" i="23" s="1"/>
  <c r="C41" i="23"/>
  <c r="D41" i="23" s="1"/>
  <c r="C40" i="23"/>
  <c r="D40" i="23" s="1"/>
  <c r="C39" i="23"/>
  <c r="D39" i="23" s="1"/>
  <c r="C38" i="23"/>
  <c r="D38" i="23" s="1"/>
  <c r="C37" i="23"/>
  <c r="C36" i="23"/>
  <c r="D36" i="23" s="1"/>
  <c r="C35" i="23"/>
  <c r="D35" i="23" s="1"/>
  <c r="C34" i="23"/>
  <c r="C33" i="23"/>
  <c r="C32" i="23"/>
  <c r="D32" i="23" s="1"/>
  <c r="C31" i="23"/>
  <c r="C30" i="23"/>
  <c r="C29" i="23"/>
  <c r="C28" i="23"/>
  <c r="C27" i="23"/>
  <c r="D27" i="23" s="1"/>
  <c r="C26" i="23"/>
  <c r="D26" i="23" s="1"/>
  <c r="C25" i="23"/>
  <c r="C24" i="23"/>
  <c r="F24" i="23" s="1"/>
  <c r="C136" i="23"/>
  <c r="D136" i="23" s="1"/>
  <c r="C135" i="23"/>
  <c r="D135" i="23" s="1"/>
  <c r="C134" i="23"/>
  <c r="D134" i="23" s="1"/>
  <c r="C133" i="23"/>
  <c r="F133" i="23" s="1"/>
  <c r="C132" i="23"/>
  <c r="C131" i="23"/>
  <c r="C130" i="23"/>
  <c r="D130" i="23" s="1"/>
  <c r="C129" i="23"/>
  <c r="F129" i="23" s="1"/>
  <c r="C128" i="23"/>
  <c r="D128" i="23" s="1"/>
  <c r="C127" i="23"/>
  <c r="C126" i="23"/>
  <c r="D126" i="23" s="1"/>
  <c r="C125" i="23"/>
  <c r="D125" i="23" s="1"/>
  <c r="C124" i="23"/>
  <c r="C123" i="23"/>
  <c r="D123" i="23" s="1"/>
  <c r="C122" i="23"/>
  <c r="C121" i="23"/>
  <c r="D121" i="23" s="1"/>
  <c r="C120" i="23"/>
  <c r="D120" i="23" s="1"/>
  <c r="C119" i="23"/>
  <c r="D119" i="23" s="1"/>
  <c r="C118" i="23"/>
  <c r="F118" i="23" s="1"/>
  <c r="C117" i="23"/>
  <c r="C116" i="23"/>
  <c r="D116" i="23" s="1"/>
  <c r="C115" i="23"/>
  <c r="C114" i="23"/>
  <c r="D114" i="23" s="1"/>
  <c r="C113" i="23"/>
  <c r="D113" i="23" s="1"/>
  <c r="C112" i="23"/>
  <c r="C111" i="23"/>
  <c r="C110" i="23"/>
  <c r="C109" i="23"/>
  <c r="D109" i="23" s="1"/>
  <c r="C108" i="23"/>
  <c r="D108" i="23" s="1"/>
  <c r="C107" i="23"/>
  <c r="D107" i="23" s="1"/>
  <c r="C106" i="23"/>
  <c r="D106" i="23" s="1"/>
  <c r="C105" i="23"/>
  <c r="D105" i="23" s="1"/>
  <c r="C104" i="23"/>
  <c r="D104" i="23" s="1"/>
  <c r="C103" i="23"/>
  <c r="D103" i="23" s="1"/>
  <c r="C102" i="23"/>
  <c r="D102" i="23" s="1"/>
  <c r="C101" i="23"/>
  <c r="D101" i="23" s="1"/>
  <c r="C100" i="23"/>
  <c r="D100" i="23" s="1"/>
  <c r="C99" i="23"/>
  <c r="C98" i="23"/>
  <c r="C97" i="23"/>
  <c r="D97" i="23" s="1"/>
  <c r="C96" i="23"/>
  <c r="C95" i="23"/>
  <c r="C94" i="23"/>
  <c r="D94" i="23" s="1"/>
  <c r="C93" i="23"/>
  <c r="D93" i="23" s="1"/>
  <c r="C92" i="23"/>
  <c r="D92" i="23" s="1"/>
  <c r="C91" i="23"/>
  <c r="D91" i="23" s="1"/>
  <c r="C90" i="23"/>
  <c r="F90" i="23" s="1"/>
  <c r="C89" i="23"/>
  <c r="F89" i="23" s="1"/>
  <c r="C88" i="23"/>
  <c r="F88" i="23" s="1"/>
  <c r="C87" i="23"/>
  <c r="D87" i="23" s="1"/>
  <c r="C86" i="23"/>
  <c r="D86" i="23" s="1"/>
  <c r="D132" i="23"/>
  <c r="D112" i="23"/>
  <c r="D96" i="23"/>
  <c r="D84" i="23"/>
  <c r="D80" i="23"/>
  <c r="D77" i="23"/>
  <c r="D73" i="23"/>
  <c r="F72" i="23"/>
  <c r="D68" i="23"/>
  <c r="D62" i="23"/>
  <c r="D61" i="23"/>
  <c r="D52" i="23"/>
  <c r="D48" i="23"/>
  <c r="D46" i="23"/>
  <c r="D45" i="23"/>
  <c r="D30" i="23"/>
  <c r="D29" i="23"/>
  <c r="D25" i="23"/>
  <c r="C8" i="23"/>
  <c r="C7" i="23"/>
  <c r="C6" i="23"/>
  <c r="C5" i="23"/>
  <c r="C4" i="23"/>
  <c r="C3" i="23"/>
  <c r="C2" i="23"/>
  <c r="F131" i="23"/>
  <c r="F127" i="23"/>
  <c r="F94" i="23"/>
  <c r="F92" i="23"/>
  <c r="F60" i="23"/>
  <c r="D131" i="23"/>
  <c r="D127" i="23"/>
  <c r="D124" i="23"/>
  <c r="D122" i="23"/>
  <c r="D118" i="23"/>
  <c r="D117" i="23"/>
  <c r="D115" i="23"/>
  <c r="D111" i="23"/>
  <c r="D110" i="23"/>
  <c r="D99" i="23"/>
  <c r="D98" i="23"/>
  <c r="D95" i="23"/>
  <c r="D85" i="23"/>
  <c r="D79" i="23"/>
  <c r="D78" i="23"/>
  <c r="D76" i="23"/>
  <c r="D69" i="23"/>
  <c r="D65" i="23"/>
  <c r="D63" i="23"/>
  <c r="D60" i="23"/>
  <c r="D59" i="23"/>
  <c r="D53" i="23"/>
  <c r="D47" i="23"/>
  <c r="D44" i="23"/>
  <c r="D37" i="23"/>
  <c r="D34" i="23"/>
  <c r="D33" i="23"/>
  <c r="D31" i="23"/>
  <c r="D28" i="23"/>
  <c r="D17" i="25" l="1"/>
  <c r="F98" i="25"/>
  <c r="F20" i="25"/>
  <c r="F42" i="25"/>
  <c r="G5" i="26"/>
  <c r="F71" i="26"/>
  <c r="G106" i="26"/>
  <c r="D54" i="26"/>
  <c r="F77" i="26"/>
  <c r="F49" i="26"/>
  <c r="D131" i="25"/>
  <c r="F92" i="25"/>
  <c r="G5" i="25"/>
  <c r="D89" i="25"/>
  <c r="D14" i="25"/>
  <c r="F95" i="25"/>
  <c r="D135" i="25"/>
  <c r="D91" i="25"/>
  <c r="D50" i="26"/>
  <c r="D117" i="26"/>
  <c r="F56" i="26"/>
  <c r="F89" i="26"/>
  <c r="F102" i="26"/>
  <c r="D129" i="26"/>
  <c r="F169" i="26"/>
  <c r="D172" i="26"/>
  <c r="D53" i="26"/>
  <c r="D97" i="26"/>
  <c r="F2" i="26"/>
  <c r="D51" i="26"/>
  <c r="D63" i="26"/>
  <c r="F95" i="26"/>
  <c r="D100" i="26"/>
  <c r="D141" i="26"/>
  <c r="D164" i="26"/>
  <c r="D167" i="26"/>
  <c r="D83" i="26"/>
  <c r="D99" i="26"/>
  <c r="D166" i="26"/>
  <c r="D153" i="26"/>
  <c r="D170" i="26"/>
  <c r="D110" i="26"/>
  <c r="D2" i="25"/>
  <c r="D54" i="25"/>
  <c r="D134" i="25"/>
  <c r="D15" i="25"/>
  <c r="D66" i="25"/>
  <c r="F106" i="25"/>
  <c r="D18" i="25"/>
  <c r="F28" i="25"/>
  <c r="D78" i="25"/>
  <c r="F93" i="25"/>
  <c r="D96" i="25"/>
  <c r="F118" i="25"/>
  <c r="F129" i="25"/>
  <c r="D132" i="25"/>
  <c r="F13" i="25"/>
  <c r="D16" i="25"/>
  <c r="D94" i="25"/>
  <c r="D127" i="25"/>
  <c r="D130" i="25"/>
  <c r="D133" i="25"/>
  <c r="D3" i="25"/>
  <c r="G96" i="19"/>
  <c r="F166" i="19"/>
  <c r="D86" i="19"/>
  <c r="F169" i="19"/>
  <c r="D59" i="19"/>
  <c r="F47" i="19"/>
  <c r="D167" i="19"/>
  <c r="D168" i="19"/>
  <c r="F172" i="19"/>
  <c r="F91" i="19"/>
  <c r="F171" i="19"/>
  <c r="F88" i="19"/>
  <c r="F89" i="19"/>
  <c r="F93" i="19"/>
  <c r="F90" i="19"/>
  <c r="F85" i="19"/>
  <c r="D105" i="19"/>
  <c r="D87" i="19"/>
  <c r="F22" i="19"/>
  <c r="D71" i="19"/>
  <c r="D22" i="23"/>
  <c r="F91" i="23"/>
  <c r="D129" i="23"/>
  <c r="F87" i="23"/>
  <c r="F106" i="23"/>
  <c r="F130" i="23"/>
  <c r="F134" i="23"/>
  <c r="F135" i="23"/>
  <c r="D133" i="23"/>
  <c r="D90" i="23"/>
  <c r="F86" i="23"/>
  <c r="D24" i="23"/>
  <c r="D72" i="23"/>
  <c r="D88" i="23"/>
  <c r="F36" i="23"/>
  <c r="F48" i="23"/>
  <c r="D89" i="23"/>
  <c r="F84" i="23"/>
  <c r="F132" i="23"/>
  <c r="F10" i="23"/>
  <c r="F8" i="23"/>
  <c r="F7" i="23"/>
  <c r="F6" i="23"/>
  <c r="D6" i="23"/>
  <c r="F5" i="23"/>
  <c r="D5" i="23"/>
  <c r="F4" i="23"/>
  <c r="D4" i="23"/>
  <c r="F3" i="23"/>
  <c r="F2" i="23"/>
  <c r="D17" i="19"/>
  <c r="D16" i="19"/>
  <c r="D15" i="19"/>
  <c r="D14" i="19"/>
  <c r="D13" i="19"/>
  <c r="F10" i="19"/>
  <c r="K36" i="18"/>
  <c r="K30" i="18"/>
  <c r="K22" i="18"/>
  <c r="K21" i="18"/>
  <c r="K20" i="18"/>
  <c r="K19" i="18"/>
  <c r="K18" i="18"/>
  <c r="K17" i="18"/>
  <c r="K16" i="18"/>
  <c r="K9" i="18"/>
  <c r="K8" i="18"/>
  <c r="K7" i="18"/>
  <c r="K6" i="18"/>
  <c r="K5" i="18"/>
  <c r="K4" i="18"/>
  <c r="K3" i="18"/>
  <c r="D10" i="19" l="1"/>
  <c r="G13" i="23"/>
  <c r="D7" i="23"/>
  <c r="D3" i="23"/>
  <c r="D2" i="23"/>
  <c r="D12" i="19"/>
  <c r="G13" i="19" s="1"/>
  <c r="D11" i="19"/>
  <c r="F8" i="19"/>
  <c r="F3" i="19"/>
  <c r="F2" i="19"/>
  <c r="F7" i="19"/>
  <c r="F6" i="19"/>
  <c r="F5" i="19"/>
  <c r="F4" i="19"/>
  <c r="D5" i="19" l="1"/>
  <c r="D4" i="19" l="1"/>
  <c r="D3" i="19" l="1"/>
  <c r="D2" i="19"/>
  <c r="D7" i="19"/>
  <c r="D6" i="19"/>
  <c r="D9" i="19"/>
  <c r="D20" i="19"/>
  <c r="D19" i="19"/>
  <c r="D18" i="19"/>
  <c r="D8" i="19"/>
</calcChain>
</file>

<file path=xl/sharedStrings.xml><?xml version="1.0" encoding="utf-8"?>
<sst xmlns="http://schemas.openxmlformats.org/spreadsheetml/2006/main" count="1877" uniqueCount="249">
  <si>
    <t>Sample ID</t>
  </si>
  <si>
    <t>RPD</t>
  </si>
  <si>
    <t>Units</t>
  </si>
  <si>
    <t>Comments</t>
  </si>
  <si>
    <t>% Recovery</t>
  </si>
  <si>
    <t>Analyte</t>
  </si>
  <si>
    <t>Std. ID</t>
  </si>
  <si>
    <t xml:space="preserve"> Stock ID</t>
  </si>
  <si>
    <t>Stock Conc., mg/L</t>
  </si>
  <si>
    <t>Stock Conc., mg/g</t>
  </si>
  <si>
    <t>Flask tare, g</t>
  </si>
  <si>
    <t>mL Used</t>
  </si>
  <si>
    <t>g Used</t>
  </si>
  <si>
    <t>Final Vol., mL</t>
  </si>
  <si>
    <t>Final Wieght, g</t>
  </si>
  <si>
    <t>Final Vol. Conc., mg/L</t>
  </si>
  <si>
    <t>Final Wt. Conc., ug/g</t>
  </si>
  <si>
    <t xml:space="preserve"> </t>
  </si>
  <si>
    <t>Peak Area</t>
  </si>
  <si>
    <t>Anallysis Date</t>
  </si>
  <si>
    <t>mg/L N</t>
  </si>
  <si>
    <t>Dilution</t>
  </si>
  <si>
    <t>[NO3+NO2-N] Extract Measured</t>
  </si>
  <si>
    <t>[NO3+NO2-N] Theoretical</t>
  </si>
  <si>
    <r>
      <t>NH</t>
    </r>
    <r>
      <rPr>
        <b/>
        <vertAlign val="subscript"/>
        <sz val="7"/>
        <rFont val="Arial"/>
        <family val="2"/>
      </rPr>
      <t xml:space="preserve">4 </t>
    </r>
    <r>
      <rPr>
        <b/>
        <sz val="7"/>
        <rFont val="Arial"/>
        <family val="2"/>
      </rPr>
      <t>as N</t>
    </r>
  </si>
  <si>
    <t>Calibration Blank H</t>
  </si>
  <si>
    <r>
      <t>NO</t>
    </r>
    <r>
      <rPr>
        <b/>
        <vertAlign val="subscript"/>
        <sz val="7"/>
        <rFont val="Arial"/>
        <family val="2"/>
      </rPr>
      <t xml:space="preserve">3 </t>
    </r>
    <r>
      <rPr>
        <b/>
        <sz val="7"/>
        <rFont val="Arial"/>
        <family val="2"/>
      </rPr>
      <t>as N</t>
    </r>
  </si>
  <si>
    <r>
      <t>NO</t>
    </r>
    <r>
      <rPr>
        <b/>
        <vertAlign val="subscript"/>
        <sz val="7"/>
        <rFont val="Geneva"/>
        <family val="2"/>
      </rPr>
      <t xml:space="preserve">3 </t>
    </r>
    <r>
      <rPr>
        <b/>
        <sz val="7"/>
        <rFont val="Geneva"/>
        <family val="2"/>
      </rPr>
      <t>as N</t>
    </r>
  </si>
  <si>
    <r>
      <t>NH</t>
    </r>
    <r>
      <rPr>
        <b/>
        <vertAlign val="subscript"/>
        <sz val="7"/>
        <rFont val="Geneva"/>
        <family val="2"/>
      </rPr>
      <t xml:space="preserve">4 </t>
    </r>
    <r>
      <rPr>
        <b/>
        <sz val="7"/>
        <rFont val="Geneva"/>
        <family val="2"/>
      </rPr>
      <t>as N</t>
    </r>
  </si>
  <si>
    <t>Cal A</t>
  </si>
  <si>
    <t>Cal B</t>
  </si>
  <si>
    <t>Cal C</t>
  </si>
  <si>
    <t>Cal D</t>
  </si>
  <si>
    <t>Cal E</t>
  </si>
  <si>
    <t>Cal F</t>
  </si>
  <si>
    <t>Cal G</t>
  </si>
  <si>
    <t>Cal H</t>
  </si>
  <si>
    <t>Est. IDL</t>
  </si>
  <si>
    <t>NH4-N 2019102101</t>
  </si>
  <si>
    <t>NO3-N 2019102101</t>
  </si>
  <si>
    <t>SPEX Lot No. 1-72PWY</t>
  </si>
  <si>
    <t>SPEX Lot No.19-168VYY</t>
  </si>
  <si>
    <t xml:space="preserve">   </t>
  </si>
  <si>
    <t>ICV1</t>
  </si>
  <si>
    <t>CCV1</t>
  </si>
  <si>
    <t>CCB1</t>
  </si>
  <si>
    <t>CCB2</t>
  </si>
  <si>
    <t xml:space="preserve">ICV1 </t>
  </si>
  <si>
    <t>[NH4-N] Extract Measured</t>
  </si>
  <si>
    <t>[NH4-N] Theoretical</t>
  </si>
  <si>
    <t>0.46M K2SO4</t>
  </si>
  <si>
    <t>ICB1 0.5M K2SO4</t>
  </si>
  <si>
    <t>NH4 as N 20220817</t>
  </si>
  <si>
    <t>NO3 as N 20220817</t>
  </si>
  <si>
    <t>NO3 as N LCS 20220817</t>
  </si>
  <si>
    <t>NH4 as N LCS 20220817</t>
  </si>
  <si>
    <t>NH4 as N 2022081701 A</t>
  </si>
  <si>
    <t>NH4 as N 2022081701 B</t>
  </si>
  <si>
    <t>NH4 as N 2022081701 C</t>
  </si>
  <si>
    <t>NH4 as N 2022081701 D</t>
  </si>
  <si>
    <t>NH4 as N 2022081701 E</t>
  </si>
  <si>
    <t>NH4 as N 2022081701 F</t>
  </si>
  <si>
    <t>NH4 as N 2022081701 G</t>
  </si>
  <si>
    <t>NO3 as N 2022081701 A</t>
  </si>
  <si>
    <t>NO3 as N 2022081701 B</t>
  </si>
  <si>
    <t>NO3 as N 2022081701 C</t>
  </si>
  <si>
    <t>NO3 as N 2022081701 D</t>
  </si>
  <si>
    <t>NO3 as N 2022081701 E</t>
  </si>
  <si>
    <t>NO3 as N 2022081701 F</t>
  </si>
  <si>
    <t>NO3 as N 2022081701 G</t>
  </si>
  <si>
    <t>NO3 as N LCS20220817</t>
  </si>
  <si>
    <t>Prepared in 0.46M K2SO4 from Fisher Scientific lot # 171510.</t>
  </si>
  <si>
    <t>M.Wang P5C</t>
  </si>
  <si>
    <t>P5D</t>
  </si>
  <si>
    <t>Blank Not F</t>
  </si>
  <si>
    <t>F Blank P-V?</t>
  </si>
  <si>
    <t>F Blank V?</t>
  </si>
  <si>
    <t>P4B</t>
  </si>
  <si>
    <t>P4C</t>
  </si>
  <si>
    <t>P4D</t>
  </si>
  <si>
    <t>P5A</t>
  </si>
  <si>
    <t>P2D</t>
  </si>
  <si>
    <t>P3A</t>
  </si>
  <si>
    <t>P3B</t>
  </si>
  <si>
    <t>P3C</t>
  </si>
  <si>
    <t>P4A</t>
  </si>
  <si>
    <t>P1C</t>
  </si>
  <si>
    <t>P1D</t>
  </si>
  <si>
    <t>P2A</t>
  </si>
  <si>
    <t>P2B</t>
  </si>
  <si>
    <t>P2C</t>
  </si>
  <si>
    <t>CCV2</t>
  </si>
  <si>
    <t>V5B</t>
  </si>
  <si>
    <t>V5C</t>
  </si>
  <si>
    <t>V5D</t>
  </si>
  <si>
    <t>P1A</t>
  </si>
  <si>
    <t>P1B</t>
  </si>
  <si>
    <t>V4A</t>
  </si>
  <si>
    <t>V4B</t>
  </si>
  <si>
    <t>V4C</t>
  </si>
  <si>
    <t>V4D</t>
  </si>
  <si>
    <t>V5A</t>
  </si>
  <si>
    <t>CCV3</t>
  </si>
  <si>
    <t>CCB3</t>
  </si>
  <si>
    <t>F V2A</t>
  </si>
  <si>
    <t>F V1D</t>
  </si>
  <si>
    <t>F V1C</t>
  </si>
  <si>
    <t>F V1B</t>
  </si>
  <si>
    <t>F V1A</t>
  </si>
  <si>
    <t>F V3B</t>
  </si>
  <si>
    <t>F V3A</t>
  </si>
  <si>
    <t>F V2D</t>
  </si>
  <si>
    <t>F V2C</t>
  </si>
  <si>
    <t>F V2B</t>
  </si>
  <si>
    <t>CCV4</t>
  </si>
  <si>
    <t>CCB4</t>
  </si>
  <si>
    <t>F V4D</t>
  </si>
  <si>
    <t>F V4C</t>
  </si>
  <si>
    <t>F V4B</t>
  </si>
  <si>
    <t>F V4A</t>
  </si>
  <si>
    <t>F V3C</t>
  </si>
  <si>
    <t>F P1A</t>
  </si>
  <si>
    <t>F V5D</t>
  </si>
  <si>
    <t>F V5C</t>
  </si>
  <si>
    <t>F V5B</t>
  </si>
  <si>
    <t>F V5A</t>
  </si>
  <si>
    <t>CCV5</t>
  </si>
  <si>
    <t>CCB5</t>
  </si>
  <si>
    <t>F P2B</t>
  </si>
  <si>
    <t>F P2A</t>
  </si>
  <si>
    <t>F P1D</t>
  </si>
  <si>
    <t>F P1C</t>
  </si>
  <si>
    <t>F P1B</t>
  </si>
  <si>
    <t>F P3C</t>
  </si>
  <si>
    <t>F P3B</t>
  </si>
  <si>
    <t>F P3A</t>
  </si>
  <si>
    <t>F P2D</t>
  </si>
  <si>
    <t>F P2C</t>
  </si>
  <si>
    <t>CCV6</t>
  </si>
  <si>
    <t>CCB6</t>
  </si>
  <si>
    <t>M.Wang F P5A</t>
  </si>
  <si>
    <t>F P4D</t>
  </si>
  <si>
    <t>F P4C</t>
  </si>
  <si>
    <t>F P4B</t>
  </si>
  <si>
    <t>F P4A</t>
  </si>
  <si>
    <t>V1B</t>
  </si>
  <si>
    <t>V1A</t>
  </si>
  <si>
    <t>F P5D</t>
  </si>
  <si>
    <t>F P5C</t>
  </si>
  <si>
    <t>F P5B</t>
  </si>
  <si>
    <t>V2C</t>
  </si>
  <si>
    <t>C2B</t>
  </si>
  <si>
    <t>V2A</t>
  </si>
  <si>
    <t>V1D</t>
  </si>
  <si>
    <t>V1C</t>
  </si>
  <si>
    <t>V3C</t>
  </si>
  <si>
    <t>V3B</t>
  </si>
  <si>
    <t>V3A</t>
  </si>
  <si>
    <t>V2D</t>
  </si>
  <si>
    <t>P5C 1:10 dil.</t>
  </si>
  <si>
    <t>P5B 1:10 dil.</t>
  </si>
  <si>
    <t>P5A 1:10 dil.</t>
  </si>
  <si>
    <t>P5D 1:10 dil.</t>
  </si>
  <si>
    <t>F P5A 1:10 dil.</t>
  </si>
  <si>
    <t>F P5D 1:10 dil.</t>
  </si>
  <si>
    <t>F P5C 1:10 dil.</t>
  </si>
  <si>
    <t>F P5B 1:10 dil.</t>
  </si>
  <si>
    <t>202206817A. OM_8-18-2022_01-16-05PM.</t>
  </si>
  <si>
    <t>OM_8-18-2022_02-44-06PM.</t>
  </si>
  <si>
    <t>20220817B, OM_8-18-2022_02-51-12PM.</t>
  </si>
  <si>
    <t>Over-range, diluted and re-ran below</t>
  </si>
  <si>
    <t>P5B</t>
  </si>
  <si>
    <t>MWang P5C</t>
  </si>
  <si>
    <t>F Blank P?</t>
  </si>
  <si>
    <t>Blank Not F Re-run</t>
  </si>
  <si>
    <t>[NO3+NO2-N] Dilution Corrected</t>
  </si>
  <si>
    <t>[NH4-N] Dilution Corrected</t>
  </si>
  <si>
    <t>Over calibration range, diluted and re-ran below</t>
  </si>
  <si>
    <t>Re-ran below</t>
  </si>
  <si>
    <t>MWang F P5A</t>
  </si>
  <si>
    <t>V2B</t>
  </si>
  <si>
    <t>P5C 1:10</t>
  </si>
  <si>
    <t>P5B 1:10</t>
  </si>
  <si>
    <t>P5A 1:10</t>
  </si>
  <si>
    <t>P5D 1:10</t>
  </si>
  <si>
    <t>F P5A 1:10</t>
  </si>
  <si>
    <t>F P5D 1:10</t>
  </si>
  <si>
    <t>F P5C 1:10</t>
  </si>
  <si>
    <t>F P5B 1:10</t>
  </si>
  <si>
    <t>P3A 1:10</t>
  </si>
  <si>
    <t>P3B 1:10</t>
  </si>
  <si>
    <t>P3C 1:10</t>
  </si>
  <si>
    <t>P1C 1:10</t>
  </si>
  <si>
    <t>P1D 1:10</t>
  </si>
  <si>
    <t>P1A 1:10</t>
  </si>
  <si>
    <t>P1B 1:10</t>
  </si>
  <si>
    <t>V5B 1:10</t>
  </si>
  <si>
    <t>V5C 1:10</t>
  </si>
  <si>
    <t>V5D 1:10</t>
  </si>
  <si>
    <t>V5A 1:10</t>
  </si>
  <si>
    <t>F P1A 1:10</t>
  </si>
  <si>
    <t>F V5D 1:10</t>
  </si>
  <si>
    <t>F V5C 1:10</t>
  </si>
  <si>
    <t>F V5B 1:10</t>
  </si>
  <si>
    <t>F V5A 1:10</t>
  </si>
  <si>
    <t>F P1D 1:10</t>
  </si>
  <si>
    <t>F P1C 1:10</t>
  </si>
  <si>
    <t>F P1B 1:10</t>
  </si>
  <si>
    <t>F V3B 1:10</t>
  </si>
  <si>
    <t>F V3A 1:10</t>
  </si>
  <si>
    <t>F P3C 1:10</t>
  </si>
  <si>
    <t>F P3B 1:10</t>
  </si>
  <si>
    <t>F P3A 1:10</t>
  </si>
  <si>
    <t>F V3C 1:10</t>
  </si>
  <si>
    <t>V1B 1:10</t>
  </si>
  <si>
    <t>V1A 1:10</t>
  </si>
  <si>
    <t>V1D 1:10</t>
  </si>
  <si>
    <t>V1C 1:10</t>
  </si>
  <si>
    <t>V3C 1:10</t>
  </si>
  <si>
    <t>V3B 1:10</t>
  </si>
  <si>
    <t>V3A 1:10</t>
  </si>
  <si>
    <t>20220817B.  Data File: OM_8-19-2022_09-38-51AM</t>
  </si>
  <si>
    <t>20220817A.  Data File: OM_8-19-2022_08-05-55AM</t>
  </si>
  <si>
    <t>Sample</t>
  </si>
  <si>
    <t>Type</t>
  </si>
  <si>
    <t>P5C</t>
  </si>
  <si>
    <t>Control</t>
  </si>
  <si>
    <t>CS</t>
  </si>
  <si>
    <t>AD HLFB</t>
  </si>
  <si>
    <t>C-CBP HLFB</t>
  </si>
  <si>
    <t>DASE HLFB</t>
  </si>
  <si>
    <t>F</t>
  </si>
  <si>
    <t>F P5A</t>
  </si>
  <si>
    <t>Fumigations</t>
  </si>
  <si>
    <t>NF</t>
  </si>
  <si>
    <t xml:space="preserve"> 1:10</t>
  </si>
  <si>
    <t xml:space="preserve"> 1:10 dil.</t>
  </si>
  <si>
    <t>Dilution_1</t>
  </si>
  <si>
    <t>Dilution_2</t>
  </si>
  <si>
    <t>Sample Dil1</t>
  </si>
  <si>
    <t>Sample Dil2</t>
  </si>
  <si>
    <t>[NH4-N] Dilution Corrected (Diluted)</t>
  </si>
  <si>
    <t>[NO3+NO2-N] Dilution Corrected (Diluted)</t>
  </si>
  <si>
    <t>TOTAL N</t>
  </si>
  <si>
    <t>blank NF</t>
  </si>
  <si>
    <t>blank F1</t>
  </si>
  <si>
    <t>blank F2</t>
  </si>
  <si>
    <t>NH4-N DATA</t>
  </si>
  <si>
    <t>NO3+NO2-N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</si>
</sst>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9"/>
      <name val="Geneva"/>
    </font>
    <font>
      <sz val="8"/>
      <name val="Geneva"/>
      <family val="2"/>
    </font>
    <font>
      <sz val="7"/>
      <name val="Geneva"/>
      <family val="2"/>
    </font>
    <font>
      <b/>
      <sz val="7"/>
      <name val="Arial"/>
      <family val="2"/>
    </font>
    <font>
      <sz val="7"/>
      <name val="Arial"/>
      <family val="2"/>
    </font>
    <font>
      <b/>
      <vertAlign val="subscript"/>
      <sz val="7"/>
      <name val="Arial"/>
      <family val="2"/>
    </font>
    <font>
      <b/>
      <sz val="7"/>
      <name val="Geneva"/>
      <family val="2"/>
    </font>
    <font>
      <b/>
      <vertAlign val="subscript"/>
      <sz val="7"/>
      <name val="Geneva"/>
      <family val="2"/>
    </font>
    <font>
      <sz val="7"/>
      <color theme="1"/>
      <name val="Arial"/>
      <family val="2"/>
    </font>
    <font>
      <sz val="9"/>
      <name val="Geneva"/>
      <family val="2"/>
    </font>
    <font>
      <sz val="11"/>
      <name val="Calibri"/>
      <family val="2"/>
    </font>
    <font>
      <b/>
      <sz val="7"/>
      <color theme="1"/>
      <name val="Arial"/>
      <family val="2"/>
    </font>
    <font>
      <sz val="10"/>
      <name val="Arial"/>
      <family val="2"/>
    </font>
    <font>
      <sz val="8"/>
      <name val="Geneva"/>
      <family val="2"/>
    </font>
    <font>
      <b/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3" borderId="3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4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3" fillId="3" borderId="3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/>
    <xf numFmtId="49" fontId="3" fillId="3" borderId="4" xfId="0" applyNumberFormat="1" applyFont="1" applyFill="1" applyBorder="1" applyAlignment="1">
      <alignment horizontal="left" wrapText="1"/>
    </xf>
    <xf numFmtId="164" fontId="4" fillId="0" borderId="0" xfId="0" applyNumberFormat="1" applyFont="1" applyFill="1"/>
    <xf numFmtId="164" fontId="4" fillId="0" borderId="0" xfId="0" applyNumberFormat="1" applyFont="1"/>
    <xf numFmtId="0" fontId="3" fillId="2" borderId="5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8" fillId="0" borderId="0" xfId="0" applyFont="1"/>
    <xf numFmtId="49" fontId="4" fillId="0" borderId="0" xfId="0" applyNumberFormat="1" applyFont="1" applyAlignment="1">
      <alignment horizontal="left"/>
    </xf>
    <xf numFmtId="2" fontId="3" fillId="4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49" fontId="3" fillId="4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49" fontId="3" fillId="4" borderId="4" xfId="0" applyNumberFormat="1" applyFont="1" applyFill="1" applyBorder="1" applyAlignment="1">
      <alignment horizontal="left" wrapText="1"/>
    </xf>
    <xf numFmtId="165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2" fontId="3" fillId="3" borderId="3" xfId="0" applyNumberFormat="1" applyFont="1" applyFill="1" applyBorder="1" applyAlignment="1">
      <alignment wrapText="1"/>
    </xf>
    <xf numFmtId="0" fontId="8" fillId="0" borderId="6" xfId="0" applyFont="1" applyBorder="1"/>
    <xf numFmtId="2" fontId="4" fillId="0" borderId="6" xfId="0" applyNumberFormat="1" applyFont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8" fillId="5" borderId="0" xfId="0" applyFont="1" applyFill="1"/>
    <xf numFmtId="2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/>
    <xf numFmtId="14" fontId="4" fillId="0" borderId="0" xfId="0" applyNumberFormat="1" applyFont="1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center" wrapText="1"/>
    </xf>
    <xf numFmtId="0" fontId="10" fillId="0" borderId="0" xfId="0" applyFont="1"/>
    <xf numFmtId="2" fontId="3" fillId="6" borderId="3" xfId="0" applyNumberFormat="1" applyFont="1" applyFill="1" applyBorder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3" fillId="0" borderId="0" xfId="0" applyNumberFormat="1" applyFont="1"/>
    <xf numFmtId="2" fontId="11" fillId="0" borderId="0" xfId="0" applyNumberFormat="1" applyFont="1"/>
    <xf numFmtId="2" fontId="11" fillId="0" borderId="0" xfId="0" applyNumberFormat="1" applyFont="1" applyFill="1"/>
    <xf numFmtId="2" fontId="11" fillId="5" borderId="0" xfId="0" applyNumberFormat="1" applyFont="1" applyFill="1"/>
    <xf numFmtId="2" fontId="11" fillId="0" borderId="6" xfId="0" applyNumberFormat="1" applyFont="1" applyFill="1" applyBorder="1"/>
    <xf numFmtId="0" fontId="12" fillId="0" borderId="0" xfId="0" applyFont="1"/>
    <xf numFmtId="0" fontId="8" fillId="0" borderId="0" xfId="0" applyFont="1" applyBorder="1"/>
    <xf numFmtId="2" fontId="4" fillId="0" borderId="0" xfId="0" applyNumberFormat="1" applyFont="1" applyBorder="1" applyAlignment="1">
      <alignment horizontal="center"/>
    </xf>
    <xf numFmtId="2" fontId="11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2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7" xfId="0" applyFont="1" applyBorder="1"/>
    <xf numFmtId="0" fontId="9" fillId="0" borderId="7" xfId="0" applyFont="1" applyBorder="1"/>
    <xf numFmtId="0" fontId="12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NumberFormat="1" applyFont="1"/>
    <xf numFmtId="0" fontId="0" fillId="0" borderId="0" xfId="0" applyNumberFormat="1"/>
    <xf numFmtId="0" fontId="12" fillId="6" borderId="0" xfId="0" applyFont="1" applyFill="1" applyAlignment="1">
      <alignment horizontal="center"/>
    </xf>
    <xf numFmtId="0" fontId="0" fillId="6" borderId="0" xfId="0" applyFill="1"/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3" fillId="6" borderId="6" xfId="0" applyNumberFormat="1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14" fillId="6" borderId="0" xfId="0" applyFont="1" applyFill="1"/>
    <xf numFmtId="0" fontId="11" fillId="0" borderId="0" xfId="0" applyFont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20220818-1</a:t>
            </a:r>
          </a:p>
          <a:p>
            <a:pPr>
              <a:defRPr sz="1000" baseline="0"/>
            </a:pPr>
            <a:endParaRPr lang="en-US" sz="1000" baseline="0"/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73796443017286"/>
          <c:y val="0.18956075689198049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9.3442746495602774E-2"/>
                  <c:y val="-0.16424228244187633"/>
                </c:manualLayout>
              </c:layout>
              <c:numFmt formatCode="0.00000E+00" sourceLinked="0"/>
            </c:trendlineLbl>
          </c:trendline>
          <c:xVal>
            <c:numRef>
              <c:f>'NH4-N'!$B$2:$B$9</c:f>
              <c:numCache>
                <c:formatCode>General</c:formatCode>
                <c:ptCount val="8"/>
                <c:pt idx="0">
                  <c:v>66.8</c:v>
                </c:pt>
                <c:pt idx="1">
                  <c:v>27.7</c:v>
                </c:pt>
                <c:pt idx="2">
                  <c:v>14.4</c:v>
                </c:pt>
                <c:pt idx="3">
                  <c:v>7.73</c:v>
                </c:pt>
                <c:pt idx="4">
                  <c:v>4.29</c:v>
                </c:pt>
                <c:pt idx="5">
                  <c:v>2.29</c:v>
                </c:pt>
                <c:pt idx="6">
                  <c:v>1.61</c:v>
                </c:pt>
                <c:pt idx="7">
                  <c:v>0.51900000000000002</c:v>
                </c:pt>
              </c:numCache>
            </c:numRef>
          </c:xVal>
          <c:yVal>
            <c:numRef>
              <c:f>'NH4-N'!$E$2:$E$9</c:f>
              <c:numCache>
                <c:formatCode>0.00</c:formatCode>
                <c:ptCount val="8"/>
                <c:pt idx="0" formatCode="0.000">
                  <c:v>10.015056000000001</c:v>
                </c:pt>
                <c:pt idx="1">
                  <c:v>4.0060224</c:v>
                </c:pt>
                <c:pt idx="2">
                  <c:v>2.0030112000000004</c:v>
                </c:pt>
                <c:pt idx="3">
                  <c:v>1.0015056000000002</c:v>
                </c:pt>
                <c:pt idx="4">
                  <c:v>0.50075280000000011</c:v>
                </c:pt>
                <c:pt idx="5">
                  <c:v>0.19695292035398232</c:v>
                </c:pt>
                <c:pt idx="6">
                  <c:v>0.10015056000000001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F-4EC0-82ED-EE381BA6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20220818-2</a:t>
            </a:r>
          </a:p>
          <a:p>
            <a:pPr>
              <a:defRPr sz="1000" baseline="0"/>
            </a:pPr>
            <a:endParaRPr lang="en-US" sz="1000" baseline="0"/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32257988213271"/>
          <c:y val="0.19526883083659152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1966586603270013"/>
                  <c:y val="-0.16427960637180761"/>
                </c:manualLayout>
              </c:layout>
              <c:numFmt formatCode="0.00000E+00" sourceLinked="0"/>
            </c:trendlineLbl>
          </c:trendline>
          <c:xVal>
            <c:numRef>
              <c:f>'NH4-N'!$B$86:$B$93</c:f>
              <c:numCache>
                <c:formatCode>General</c:formatCode>
                <c:ptCount val="8"/>
                <c:pt idx="0">
                  <c:v>73.400000000000006</c:v>
                </c:pt>
                <c:pt idx="1">
                  <c:v>30.3</c:v>
                </c:pt>
                <c:pt idx="2">
                  <c:v>15.6</c:v>
                </c:pt>
                <c:pt idx="3">
                  <c:v>8.35</c:v>
                </c:pt>
                <c:pt idx="4">
                  <c:v>4.63</c:v>
                </c:pt>
                <c:pt idx="5">
                  <c:v>2.44</c:v>
                </c:pt>
                <c:pt idx="6">
                  <c:v>1.71</c:v>
                </c:pt>
                <c:pt idx="7">
                  <c:v>0.53200000000000003</c:v>
                </c:pt>
              </c:numCache>
            </c:numRef>
          </c:xVal>
          <c:yVal>
            <c:numRef>
              <c:f>'NH4-N'!$E$86:$E$93</c:f>
              <c:numCache>
                <c:formatCode>0.00</c:formatCode>
                <c:ptCount val="8"/>
                <c:pt idx="0" formatCode="0.000">
                  <c:v>10.015056000000001</c:v>
                </c:pt>
                <c:pt idx="1">
                  <c:v>4.0060224</c:v>
                </c:pt>
                <c:pt idx="2">
                  <c:v>2.0030112000000004</c:v>
                </c:pt>
                <c:pt idx="3">
                  <c:v>1.0015056000000002</c:v>
                </c:pt>
                <c:pt idx="4">
                  <c:v>0.50075280000000011</c:v>
                </c:pt>
                <c:pt idx="5">
                  <c:v>0.19695292035398232</c:v>
                </c:pt>
                <c:pt idx="6">
                  <c:v>0.10015056000000001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B-4CBF-8CA4-4704B5F7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20220818-1</a:t>
            </a:r>
          </a:p>
          <a:p>
            <a:pPr>
              <a:defRPr sz="1000" baseline="0"/>
            </a:pPr>
            <a:endParaRPr lang="en-US" sz="1000" baseline="0"/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73796443017286"/>
          <c:y val="0.18956075689198049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9.3442746495602774E-2"/>
                  <c:y val="-0.16424228244187633"/>
                </c:manualLayout>
              </c:layout>
              <c:numFmt formatCode="0.00000E+00" sourceLinked="0"/>
            </c:trendlineLbl>
          </c:trendline>
          <c:xVal>
            <c:numRef>
              <c:f>'new_NH4-N'!$B$2:$B$8</c:f>
              <c:numCache>
                <c:formatCode>General</c:formatCode>
                <c:ptCount val="7"/>
                <c:pt idx="0">
                  <c:v>66.8</c:v>
                </c:pt>
                <c:pt idx="1">
                  <c:v>73.400000000000006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208</c:v>
                </c:pt>
                <c:pt idx="6">
                  <c:v>225</c:v>
                </c:pt>
              </c:numCache>
            </c:numRef>
          </c:xVal>
          <c:yVal>
            <c:numRef>
              <c:f>'new_NH4-N'!$E$2:$E$8</c:f>
              <c:numCache>
                <c:formatCode>0.000</c:formatCode>
                <c:ptCount val="7"/>
                <c:pt idx="0">
                  <c:v>10.015056000000001</c:v>
                </c:pt>
                <c:pt idx="1">
                  <c:v>10.015056000000001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5-7145-99DB-0FADC7C0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20220818-2</a:t>
            </a:r>
          </a:p>
          <a:p>
            <a:pPr>
              <a:defRPr sz="1000" baseline="0"/>
            </a:pPr>
            <a:endParaRPr lang="en-US" sz="1000" baseline="0"/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32257988213271"/>
          <c:y val="0.19526883083659152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1966586603270013"/>
                  <c:y val="-0.16427960637180761"/>
                </c:manualLayout>
              </c:layout>
              <c:numFmt formatCode="0.00000E+00" sourceLinked="0"/>
            </c:trendlineLbl>
          </c:trendline>
          <c:xVal>
            <c:numRef>
              <c:f>'new_NH4-N'!$B$86:$B$93</c:f>
              <c:numCache>
                <c:formatCode>General</c:formatCode>
                <c:ptCount val="8"/>
                <c:pt idx="0">
                  <c:v>13.5</c:v>
                </c:pt>
                <c:pt idx="1">
                  <c:v>14.7</c:v>
                </c:pt>
                <c:pt idx="2">
                  <c:v>10.9</c:v>
                </c:pt>
                <c:pt idx="3">
                  <c:v>31.4</c:v>
                </c:pt>
                <c:pt idx="4">
                  <c:v>0.623</c:v>
                </c:pt>
                <c:pt idx="5">
                  <c:v>30.3</c:v>
                </c:pt>
                <c:pt idx="6">
                  <c:v>15.6</c:v>
                </c:pt>
                <c:pt idx="7">
                  <c:v>8.35</c:v>
                </c:pt>
              </c:numCache>
            </c:numRef>
          </c:xVal>
          <c:yVal>
            <c:numRef>
              <c:f>'new_NH4-N'!$E$86:$E$93</c:f>
              <c:numCache>
                <c:formatCode>0.00</c:formatCode>
                <c:ptCount val="8"/>
                <c:pt idx="3">
                  <c:v>4.0060224</c:v>
                </c:pt>
                <c:pt idx="5">
                  <c:v>4.0060224</c:v>
                </c:pt>
                <c:pt idx="6">
                  <c:v>2.0030112000000004</c:v>
                </c:pt>
                <c:pt idx="7">
                  <c:v>1.0015056000000002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8-6C41-A7A5-F6272D24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20220819-1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8404125116096"/>
          <c:y val="0.20130731614283628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535192160449735"/>
                  <c:y val="-0.19920336441770845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'NO3+NO2-N'!$B$2:$B$9</c:f>
              <c:numCache>
                <c:formatCode>General</c:formatCode>
                <c:ptCount val="8"/>
                <c:pt idx="0">
                  <c:v>28.5</c:v>
                </c:pt>
                <c:pt idx="1">
                  <c:v>13</c:v>
                </c:pt>
                <c:pt idx="2">
                  <c:v>3.48</c:v>
                </c:pt>
                <c:pt idx="3">
                  <c:v>1.8</c:v>
                </c:pt>
                <c:pt idx="4">
                  <c:v>0.91800000000000004</c:v>
                </c:pt>
                <c:pt idx="5">
                  <c:v>0.38</c:v>
                </c:pt>
                <c:pt idx="6">
                  <c:v>0.23100000000000001</c:v>
                </c:pt>
                <c:pt idx="7">
                  <c:v>-2.23E-2</c:v>
                </c:pt>
              </c:numCache>
            </c:numRef>
          </c:xVal>
          <c:yVal>
            <c:numRef>
              <c:f>'NO3+NO2-N'!$E$2:$E$9</c:f>
              <c:numCache>
                <c:formatCode>0.00</c:formatCode>
                <c:ptCount val="8"/>
                <c:pt idx="0">
                  <c:v>20.056373399999998</c:v>
                </c:pt>
                <c:pt idx="1">
                  <c:v>8.0225493599999993</c:v>
                </c:pt>
                <c:pt idx="2">
                  <c:v>2.0056373399999998</c:v>
                </c:pt>
                <c:pt idx="3">
                  <c:v>1.0028186699999999</c:v>
                </c:pt>
                <c:pt idx="4">
                  <c:v>0.50140933499999996</c:v>
                </c:pt>
                <c:pt idx="5">
                  <c:v>0.19721114454277283</c:v>
                </c:pt>
                <c:pt idx="6">
                  <c:v>0.100281867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6FA-A5DA-433A704A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20220819-2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8404125116096"/>
          <c:y val="0.20130731614283628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8715415486914386"/>
                  <c:y val="-0.19949744101295527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'NO3+NO2-N'!$B$85:$B$92</c:f>
              <c:numCache>
                <c:formatCode>General</c:formatCode>
                <c:ptCount val="8"/>
                <c:pt idx="0">
                  <c:v>26.8</c:v>
                </c:pt>
                <c:pt idx="1">
                  <c:v>12.2</c:v>
                </c:pt>
                <c:pt idx="2">
                  <c:v>3.26</c:v>
                </c:pt>
                <c:pt idx="3">
                  <c:v>1.68</c:v>
                </c:pt>
                <c:pt idx="4">
                  <c:v>0.85699999999999998</c:v>
                </c:pt>
                <c:pt idx="5">
                  <c:v>0.373</c:v>
                </c:pt>
                <c:pt idx="6">
                  <c:v>0.218</c:v>
                </c:pt>
                <c:pt idx="7">
                  <c:v>5.8000000000000003E-2</c:v>
                </c:pt>
              </c:numCache>
            </c:numRef>
          </c:xVal>
          <c:yVal>
            <c:numRef>
              <c:f>'NO3+NO2-N'!$E$85:$E$92</c:f>
              <c:numCache>
                <c:formatCode>0.00</c:formatCode>
                <c:ptCount val="8"/>
                <c:pt idx="0">
                  <c:v>20.056373399999998</c:v>
                </c:pt>
                <c:pt idx="1">
                  <c:v>8.0225493599999993</c:v>
                </c:pt>
                <c:pt idx="2">
                  <c:v>2.0056373399999998</c:v>
                </c:pt>
                <c:pt idx="3">
                  <c:v>1.0028186699999999</c:v>
                </c:pt>
                <c:pt idx="4">
                  <c:v>0.50140933499999996</c:v>
                </c:pt>
                <c:pt idx="5">
                  <c:v>0.19721114454277283</c:v>
                </c:pt>
                <c:pt idx="6">
                  <c:v>0.100281867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6-4CBA-A094-E00E106F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20220819-1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8404125116096"/>
          <c:y val="0.20130731614283628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535192160449735"/>
                  <c:y val="-0.19920336441770845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'new_NO3+NO2-N'!$B$2:$B$9</c:f>
              <c:numCache>
                <c:formatCode>General</c:formatCode>
                <c:ptCount val="8"/>
                <c:pt idx="0">
                  <c:v>28.5</c:v>
                </c:pt>
                <c:pt idx="1">
                  <c:v>26.8</c:v>
                </c:pt>
                <c:pt idx="2">
                  <c:v>60.1</c:v>
                </c:pt>
                <c:pt idx="3">
                  <c:v>59.1</c:v>
                </c:pt>
                <c:pt idx="4">
                  <c:v>59.7</c:v>
                </c:pt>
                <c:pt idx="5">
                  <c:v>59.2</c:v>
                </c:pt>
                <c:pt idx="6">
                  <c:v>47</c:v>
                </c:pt>
                <c:pt idx="7">
                  <c:v>44.5</c:v>
                </c:pt>
              </c:numCache>
            </c:numRef>
          </c:xVal>
          <c:yVal>
            <c:numRef>
              <c:f>'new_NO3+NO2-N'!$E$2:$E$9</c:f>
              <c:numCache>
                <c:formatCode>0.00</c:formatCode>
                <c:ptCount val="8"/>
                <c:pt idx="0">
                  <c:v>20.056373399999998</c:v>
                </c:pt>
                <c:pt idx="1">
                  <c:v>20.056373399999998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7-0F42-8AA5-20EB1C8E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20220819-2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8404125116096"/>
          <c:y val="0.20130731614283628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8715415486914386"/>
                  <c:y val="-0.19949744101295527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'new_NO3+NO2-N'!$B$85:$B$92</c:f>
              <c:numCache>
                <c:formatCode>General</c:formatCode>
                <c:ptCount val="8"/>
                <c:pt idx="0">
                  <c:v>15.2</c:v>
                </c:pt>
                <c:pt idx="1">
                  <c:v>1.86</c:v>
                </c:pt>
                <c:pt idx="2">
                  <c:v>1.07</c:v>
                </c:pt>
                <c:pt idx="3">
                  <c:v>13.8</c:v>
                </c:pt>
                <c:pt idx="4">
                  <c:v>12.2</c:v>
                </c:pt>
                <c:pt idx="5">
                  <c:v>-3.3799999999999997E-2</c:v>
                </c:pt>
                <c:pt idx="6">
                  <c:v>0.30499999999999999</c:v>
                </c:pt>
                <c:pt idx="7">
                  <c:v>0.78</c:v>
                </c:pt>
              </c:numCache>
            </c:numRef>
          </c:xVal>
          <c:yVal>
            <c:numRef>
              <c:f>'new_NO3+NO2-N'!$E$85:$E$92</c:f>
              <c:numCache>
                <c:formatCode>0.00</c:formatCode>
                <c:ptCount val="8"/>
                <c:pt idx="4">
                  <c:v>8.0225493599999993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9-9645-9087-D70D8F05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131883</xdr:colOff>
      <xdr:row>3</xdr:row>
      <xdr:rowOff>14656</xdr:rowOff>
    </xdr:from>
    <xdr:to>
      <xdr:col>11</xdr:col>
      <xdr:colOff>5187460</xdr:colOff>
      <xdr:row>35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4BF5E-EF88-421E-9599-A70683F0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153865</xdr:colOff>
      <xdr:row>87</xdr:row>
      <xdr:rowOff>14653</xdr:rowOff>
    </xdr:from>
    <xdr:to>
      <xdr:col>11</xdr:col>
      <xdr:colOff>5209442</xdr:colOff>
      <xdr:row>117</xdr:row>
      <xdr:rowOff>87920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86881-B739-4D24-816C-28E57BCDA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131883</xdr:colOff>
      <xdr:row>3</xdr:row>
      <xdr:rowOff>0</xdr:rowOff>
    </xdr:from>
    <xdr:to>
      <xdr:col>11</xdr:col>
      <xdr:colOff>5187460</xdr:colOff>
      <xdr:row>35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5CDBB-526F-5E43-8E43-CC1B63469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153865</xdr:colOff>
      <xdr:row>87</xdr:row>
      <xdr:rowOff>14653</xdr:rowOff>
    </xdr:from>
    <xdr:to>
      <xdr:col>11</xdr:col>
      <xdr:colOff>5209442</xdr:colOff>
      <xdr:row>117</xdr:row>
      <xdr:rowOff>87920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1E2CB-93F5-BE43-BAFF-D8301C1A8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109907</xdr:colOff>
      <xdr:row>2</xdr:row>
      <xdr:rowOff>95251</xdr:rowOff>
    </xdr:from>
    <xdr:to>
      <xdr:col>11</xdr:col>
      <xdr:colOff>4974982</xdr:colOff>
      <xdr:row>33</xdr:row>
      <xdr:rowOff>43961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109907</xdr:colOff>
      <xdr:row>85</xdr:row>
      <xdr:rowOff>73270</xdr:rowOff>
    </xdr:from>
    <xdr:to>
      <xdr:col>11</xdr:col>
      <xdr:colOff>4974982</xdr:colOff>
      <xdr:row>116</xdr:row>
      <xdr:rowOff>21980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ED3EA-CC15-4EE8-BD49-05307010F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109907</xdr:colOff>
      <xdr:row>2</xdr:row>
      <xdr:rowOff>95251</xdr:rowOff>
    </xdr:from>
    <xdr:to>
      <xdr:col>11</xdr:col>
      <xdr:colOff>4974982</xdr:colOff>
      <xdr:row>33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B8D7-088F-B944-A7FA-BFAE466FD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109907</xdr:colOff>
      <xdr:row>85</xdr:row>
      <xdr:rowOff>73270</xdr:rowOff>
    </xdr:from>
    <xdr:to>
      <xdr:col>11</xdr:col>
      <xdr:colOff>4974982</xdr:colOff>
      <xdr:row>116</xdr:row>
      <xdr:rowOff>21980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57923-72AB-434D-BC21-D915BCDBE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3C39-4419-4D08-BBC3-FFE629ECB0CC}">
  <dimension ref="A1:L136"/>
  <sheetViews>
    <sheetView zoomScale="130" zoomScaleNormal="130" workbookViewId="0">
      <selection activeCell="A41" sqref="A41"/>
    </sheetView>
  </sheetViews>
  <sheetFormatPr baseColWidth="10" defaultColWidth="9.1640625" defaultRowHeight="11" x14ac:dyDescent="0.15"/>
  <cols>
    <col min="1" max="1" width="18" style="46" customWidth="1"/>
    <col min="2" max="2" width="9.1640625" style="38"/>
    <col min="3" max="3" width="9.1640625" style="12"/>
    <col min="4" max="4" width="9.1640625" style="92"/>
    <col min="5" max="5" width="9.1640625" style="38"/>
    <col min="6" max="6" width="9.1640625" style="4"/>
    <col min="7" max="7" width="6" style="41" customWidth="1"/>
    <col min="8" max="8" width="6.5" style="4" customWidth="1"/>
    <col min="9" max="9" width="5.6640625" style="4" customWidth="1"/>
    <col min="10" max="10" width="5.1640625" style="4" customWidth="1"/>
    <col min="11" max="11" width="8.6640625" style="27" customWidth="1"/>
    <col min="12" max="12" width="82.5" style="4" customWidth="1"/>
    <col min="13" max="16384" width="9.1640625" style="4"/>
  </cols>
  <sheetData>
    <row r="1" spans="1:12" ht="31.5" customHeight="1" thickBot="1" x14ac:dyDescent="0.2">
      <c r="A1" s="39" t="s">
        <v>0</v>
      </c>
      <c r="B1" s="66" t="s">
        <v>18</v>
      </c>
      <c r="C1" s="19" t="s">
        <v>48</v>
      </c>
      <c r="D1" s="19" t="s">
        <v>176</v>
      </c>
      <c r="E1" s="19" t="s">
        <v>49</v>
      </c>
      <c r="F1" s="20" t="s">
        <v>4</v>
      </c>
      <c r="G1" s="20" t="s">
        <v>1</v>
      </c>
      <c r="H1" s="21" t="s">
        <v>2</v>
      </c>
      <c r="I1" s="21" t="s">
        <v>37</v>
      </c>
      <c r="J1" s="21" t="s">
        <v>21</v>
      </c>
      <c r="K1" s="26" t="s">
        <v>19</v>
      </c>
      <c r="L1" s="22" t="s">
        <v>3</v>
      </c>
    </row>
    <row r="2" spans="1:12" ht="21.75" customHeight="1" x14ac:dyDescent="0.15">
      <c r="A2" s="45" t="s">
        <v>29</v>
      </c>
      <c r="B2" s="45">
        <v>66.8</v>
      </c>
      <c r="C2" s="12">
        <f>B2^2*0.0000804081+B2*0.146391-0.121147</f>
        <v>10.016572040143998</v>
      </c>
      <c r="D2" s="88">
        <f t="shared" ref="D2:D17" si="0">J2*C2</f>
        <v>10.016572040143998</v>
      </c>
      <c r="E2" s="14">
        <v>10.015056000000001</v>
      </c>
      <c r="F2" s="9">
        <f>100*C2/E2</f>
        <v>100.01513761025397</v>
      </c>
      <c r="H2" s="58" t="s">
        <v>20</v>
      </c>
      <c r="I2" s="58">
        <v>0.05</v>
      </c>
      <c r="J2" s="58">
        <v>1</v>
      </c>
      <c r="K2" s="44">
        <v>44791</v>
      </c>
      <c r="L2" s="4" t="s">
        <v>167</v>
      </c>
    </row>
    <row r="3" spans="1:12" x14ac:dyDescent="0.15">
      <c r="A3" s="45" t="s">
        <v>30</v>
      </c>
      <c r="B3" s="45">
        <v>27.7</v>
      </c>
      <c r="C3" s="12">
        <f t="shared" ref="C3:C23" si="1">B3^2*0.0000804081+B3*0.146391-0.121147</f>
        <v>3.9955800310489997</v>
      </c>
      <c r="D3" s="88">
        <f t="shared" si="0"/>
        <v>3.9955800310489997</v>
      </c>
      <c r="E3" s="12">
        <v>4.0060224</v>
      </c>
      <c r="F3" s="9">
        <f t="shared" ref="F3:F8" si="2">100*C3/E3</f>
        <v>99.739333236104713</v>
      </c>
      <c r="H3" s="58" t="s">
        <v>20</v>
      </c>
      <c r="I3" s="58">
        <v>0.05</v>
      </c>
      <c r="J3" s="58">
        <v>1</v>
      </c>
      <c r="K3" s="44">
        <v>44791</v>
      </c>
    </row>
    <row r="4" spans="1:12" x14ac:dyDescent="0.15">
      <c r="A4" s="45" t="s">
        <v>31</v>
      </c>
      <c r="B4" s="45">
        <v>14.4</v>
      </c>
      <c r="C4" s="12">
        <f t="shared" si="1"/>
        <v>2.003556823616</v>
      </c>
      <c r="D4" s="88">
        <f t="shared" si="0"/>
        <v>2.003556823616</v>
      </c>
      <c r="E4" s="12">
        <v>2.0030112000000004</v>
      </c>
      <c r="F4" s="9">
        <f t="shared" si="2"/>
        <v>100.02724016800303</v>
      </c>
      <c r="H4" s="58" t="s">
        <v>20</v>
      </c>
      <c r="I4" s="58">
        <v>0.05</v>
      </c>
      <c r="J4" s="58">
        <v>1</v>
      </c>
      <c r="K4" s="44">
        <v>44791</v>
      </c>
    </row>
    <row r="5" spans="1:12" x14ac:dyDescent="0.15">
      <c r="A5" s="45" t="s">
        <v>32</v>
      </c>
      <c r="B5" s="45">
        <v>7.73</v>
      </c>
      <c r="C5" s="12">
        <f t="shared" si="1"/>
        <v>1.0152600471584901</v>
      </c>
      <c r="D5" s="88">
        <f t="shared" si="0"/>
        <v>1.0152600471584901</v>
      </c>
      <c r="E5" s="12">
        <v>1.0015056000000002</v>
      </c>
      <c r="F5" s="9">
        <f t="shared" si="2"/>
        <v>101.37337695949877</v>
      </c>
      <c r="H5" s="58" t="s">
        <v>20</v>
      </c>
      <c r="I5" s="58">
        <v>0.05</v>
      </c>
      <c r="J5" s="58">
        <v>1</v>
      </c>
      <c r="K5" s="44">
        <v>44791</v>
      </c>
    </row>
    <row r="6" spans="1:12" x14ac:dyDescent="0.15">
      <c r="A6" s="45" t="s">
        <v>33</v>
      </c>
      <c r="B6" s="45">
        <v>4.29</v>
      </c>
      <c r="C6" s="12">
        <f t="shared" si="1"/>
        <v>0.50835022871321001</v>
      </c>
      <c r="D6" s="88">
        <f t="shared" si="0"/>
        <v>0.50835022871321001</v>
      </c>
      <c r="E6" s="12">
        <v>0.50075280000000011</v>
      </c>
      <c r="F6" s="9">
        <f t="shared" si="2"/>
        <v>101.51720144414767</v>
      </c>
      <c r="H6" s="58" t="s">
        <v>20</v>
      </c>
      <c r="I6" s="58">
        <v>0.05</v>
      </c>
      <c r="J6" s="58">
        <v>1</v>
      </c>
      <c r="K6" s="44">
        <v>44791</v>
      </c>
    </row>
    <row r="7" spans="1:12" x14ac:dyDescent="0.15">
      <c r="A7" s="45" t="s">
        <v>34</v>
      </c>
      <c r="B7" s="45">
        <v>2.29</v>
      </c>
      <c r="C7" s="12">
        <f t="shared" si="1"/>
        <v>0.21451005811720997</v>
      </c>
      <c r="D7" s="88">
        <f t="shared" si="0"/>
        <v>0.21451005811720997</v>
      </c>
      <c r="E7" s="12">
        <v>0.19695292035398232</v>
      </c>
      <c r="F7" s="9">
        <f t="shared" si="2"/>
        <v>108.91438305746993</v>
      </c>
      <c r="H7" s="58" t="s">
        <v>20</v>
      </c>
      <c r="I7" s="58">
        <v>0.05</v>
      </c>
      <c r="J7" s="58">
        <v>1</v>
      </c>
      <c r="K7" s="44">
        <v>44791</v>
      </c>
    </row>
    <row r="8" spans="1:12" x14ac:dyDescent="0.15">
      <c r="A8" s="45" t="s">
        <v>35</v>
      </c>
      <c r="B8" s="45">
        <v>1.61</v>
      </c>
      <c r="C8" s="12">
        <f t="shared" si="1"/>
        <v>0.11475093583600998</v>
      </c>
      <c r="D8" s="88">
        <f t="shared" si="0"/>
        <v>0.11475093583600998</v>
      </c>
      <c r="E8" s="12">
        <v>0.10015056000000001</v>
      </c>
      <c r="F8" s="9">
        <f t="shared" si="2"/>
        <v>114.57842655698576</v>
      </c>
      <c r="H8" s="58" t="s">
        <v>20</v>
      </c>
      <c r="I8" s="58">
        <v>0.05</v>
      </c>
      <c r="J8" s="58">
        <v>1</v>
      </c>
      <c r="K8" s="44">
        <v>44791</v>
      </c>
    </row>
    <row r="9" spans="1:12" x14ac:dyDescent="0.15">
      <c r="A9" s="45" t="s">
        <v>36</v>
      </c>
      <c r="B9" s="45">
        <v>0.51900000000000002</v>
      </c>
      <c r="C9" s="12">
        <f t="shared" si="1"/>
        <v>-4.5148412193775911E-2</v>
      </c>
      <c r="D9" s="88">
        <f t="shared" si="0"/>
        <v>-4.5148412193775911E-2</v>
      </c>
      <c r="E9" s="12">
        <v>0</v>
      </c>
      <c r="F9" s="9"/>
      <c r="H9" s="58" t="s">
        <v>20</v>
      </c>
      <c r="I9" s="58">
        <v>0.05</v>
      </c>
      <c r="J9" s="58">
        <v>1</v>
      </c>
      <c r="K9" s="44">
        <v>44791</v>
      </c>
    </row>
    <row r="10" spans="1:12" x14ac:dyDescent="0.15">
      <c r="A10" s="45" t="s">
        <v>43</v>
      </c>
      <c r="B10" s="45">
        <v>22.5</v>
      </c>
      <c r="C10" s="12">
        <f t="shared" si="1"/>
        <v>3.2133571006249997</v>
      </c>
      <c r="D10" s="88">
        <f t="shared" si="0"/>
        <v>3.2133571006249997</v>
      </c>
      <c r="E10" s="12">
        <v>3.29</v>
      </c>
      <c r="F10" s="9">
        <f>100*C10/E10</f>
        <v>97.670428590425516</v>
      </c>
      <c r="H10" s="58" t="s">
        <v>20</v>
      </c>
      <c r="I10" s="58">
        <v>0.05</v>
      </c>
      <c r="J10" s="58">
        <v>1</v>
      </c>
      <c r="K10" s="44">
        <v>44791</v>
      </c>
    </row>
    <row r="11" spans="1:12" x14ac:dyDescent="0.15">
      <c r="A11" s="45" t="s">
        <v>51</v>
      </c>
      <c r="B11" s="45">
        <v>0.55300000000000005</v>
      </c>
      <c r="C11" s="12">
        <f t="shared" si="1"/>
        <v>-4.0168187479347098E-2</v>
      </c>
      <c r="D11" s="88">
        <f t="shared" si="0"/>
        <v>-4.0168187479347098E-2</v>
      </c>
      <c r="E11" s="12"/>
      <c r="F11" s="9"/>
      <c r="H11" s="58" t="s">
        <v>20</v>
      </c>
      <c r="I11" s="58">
        <v>0.05</v>
      </c>
      <c r="J11" s="58">
        <v>1</v>
      </c>
      <c r="K11" s="44">
        <v>44791</v>
      </c>
    </row>
    <row r="12" spans="1:12" x14ac:dyDescent="0.15">
      <c r="A12" s="76" t="s">
        <v>72</v>
      </c>
      <c r="B12" s="76">
        <v>205</v>
      </c>
      <c r="C12" s="77">
        <f t="shared" si="1"/>
        <v>33.268158402499999</v>
      </c>
      <c r="D12" s="89">
        <f t="shared" si="0"/>
        <v>33.268158402499999</v>
      </c>
      <c r="E12" s="77"/>
      <c r="F12" s="78"/>
      <c r="G12" s="79"/>
      <c r="H12" s="80" t="s">
        <v>20</v>
      </c>
      <c r="I12" s="80">
        <v>0.05</v>
      </c>
      <c r="J12" s="80">
        <v>1</v>
      </c>
      <c r="K12" s="81">
        <v>44791</v>
      </c>
      <c r="L12" s="82" t="s">
        <v>170</v>
      </c>
    </row>
    <row r="13" spans="1:12" x14ac:dyDescent="0.15">
      <c r="A13" s="76" t="s">
        <v>73</v>
      </c>
      <c r="B13" s="76">
        <v>205</v>
      </c>
      <c r="C13" s="77">
        <f t="shared" si="1"/>
        <v>33.268158402499999</v>
      </c>
      <c r="D13" s="89">
        <f t="shared" si="0"/>
        <v>33.268158402499999</v>
      </c>
      <c r="E13" s="77"/>
      <c r="F13" s="78"/>
      <c r="G13" s="79">
        <f>200*ABS((D12-D13)/(D12+D13))</f>
        <v>0</v>
      </c>
      <c r="H13" s="80" t="s">
        <v>20</v>
      </c>
      <c r="I13" s="80">
        <v>0.05</v>
      </c>
      <c r="J13" s="80">
        <v>1</v>
      </c>
      <c r="K13" s="81">
        <v>44791</v>
      </c>
      <c r="L13" s="82" t="s">
        <v>170</v>
      </c>
    </row>
    <row r="14" spans="1:12" s="13" customFormat="1" x14ac:dyDescent="0.15">
      <c r="A14" s="45" t="s">
        <v>74</v>
      </c>
      <c r="B14" s="45">
        <v>2.74</v>
      </c>
      <c r="C14" s="12">
        <f t="shared" si="1"/>
        <v>0.28056801185156005</v>
      </c>
      <c r="D14" s="90">
        <f t="shared" si="0"/>
        <v>0.28056801185156005</v>
      </c>
      <c r="E14" s="37"/>
      <c r="F14" s="24"/>
      <c r="G14" s="40"/>
      <c r="H14" s="25" t="s">
        <v>20</v>
      </c>
      <c r="I14" s="25">
        <v>0.05</v>
      </c>
      <c r="J14" s="58">
        <v>1</v>
      </c>
      <c r="K14" s="44">
        <v>44791</v>
      </c>
    </row>
    <row r="15" spans="1:12" x14ac:dyDescent="0.15">
      <c r="A15" s="45" t="s">
        <v>75</v>
      </c>
      <c r="B15" s="45">
        <v>3.83</v>
      </c>
      <c r="C15" s="12">
        <f t="shared" si="1"/>
        <v>0.44071002837808992</v>
      </c>
      <c r="D15" s="88">
        <f t="shared" si="0"/>
        <v>0.44071002837808992</v>
      </c>
      <c r="E15" s="12"/>
      <c r="F15" s="9"/>
      <c r="H15" s="58" t="s">
        <v>20</v>
      </c>
      <c r="I15" s="58">
        <v>0.05</v>
      </c>
      <c r="J15" s="58">
        <v>1</v>
      </c>
      <c r="K15" s="44">
        <v>44791</v>
      </c>
    </row>
    <row r="16" spans="1:12" x14ac:dyDescent="0.15">
      <c r="A16" s="45" t="s">
        <v>76</v>
      </c>
      <c r="B16" s="45">
        <v>4.03</v>
      </c>
      <c r="C16" s="12">
        <f t="shared" si="1"/>
        <v>0.47011462991129005</v>
      </c>
      <c r="D16" s="88">
        <f t="shared" si="0"/>
        <v>0.47011462991129005</v>
      </c>
      <c r="E16" s="12"/>
      <c r="F16" s="9"/>
      <c r="H16" s="58" t="s">
        <v>20</v>
      </c>
      <c r="I16" s="58">
        <v>0.05</v>
      </c>
      <c r="J16" s="58">
        <v>1</v>
      </c>
      <c r="K16" s="44">
        <v>44791</v>
      </c>
    </row>
    <row r="17" spans="1:12" x14ac:dyDescent="0.15">
      <c r="A17" s="45" t="s">
        <v>77</v>
      </c>
      <c r="B17" s="45">
        <v>6.93</v>
      </c>
      <c r="C17" s="12">
        <f t="shared" si="1"/>
        <v>0.89720422096168984</v>
      </c>
      <c r="D17" s="88">
        <f t="shared" si="0"/>
        <v>0.89720422096168984</v>
      </c>
      <c r="E17" s="60"/>
      <c r="F17" s="9"/>
      <c r="H17" s="58" t="s">
        <v>20</v>
      </c>
      <c r="I17" s="58">
        <v>0.05</v>
      </c>
      <c r="J17" s="58">
        <v>1</v>
      </c>
      <c r="K17" s="44">
        <v>44791</v>
      </c>
    </row>
    <row r="18" spans="1:12" x14ac:dyDescent="0.15">
      <c r="A18" s="45" t="s">
        <v>78</v>
      </c>
      <c r="B18" s="45">
        <v>7.63</v>
      </c>
      <c r="C18" s="12">
        <f t="shared" si="1"/>
        <v>1.0004974403168898</v>
      </c>
      <c r="D18" s="88">
        <f t="shared" ref="D18:D83" si="3">J18*C18</f>
        <v>1.0004974403168898</v>
      </c>
      <c r="E18" s="12"/>
      <c r="F18" s="9"/>
      <c r="H18" s="58" t="s">
        <v>20</v>
      </c>
      <c r="I18" s="58">
        <v>0.05</v>
      </c>
      <c r="J18" s="58">
        <v>1</v>
      </c>
      <c r="K18" s="44">
        <v>44791</v>
      </c>
    </row>
    <row r="19" spans="1:12" x14ac:dyDescent="0.15">
      <c r="A19" s="45" t="s">
        <v>79</v>
      </c>
      <c r="B19" s="45">
        <v>9.52</v>
      </c>
      <c r="C19" s="12">
        <f t="shared" si="1"/>
        <v>1.2797827382662397</v>
      </c>
      <c r="D19" s="88">
        <f t="shared" si="3"/>
        <v>1.2797827382662397</v>
      </c>
      <c r="E19" s="12"/>
      <c r="F19" s="9"/>
      <c r="H19" s="58" t="s">
        <v>20</v>
      </c>
      <c r="I19" s="58">
        <v>0.05</v>
      </c>
      <c r="J19" s="58">
        <v>1</v>
      </c>
      <c r="K19" s="44">
        <v>44791</v>
      </c>
    </row>
    <row r="20" spans="1:12" x14ac:dyDescent="0.15">
      <c r="A20" s="76" t="s">
        <v>80</v>
      </c>
      <c r="B20" s="76">
        <v>205</v>
      </c>
      <c r="C20" s="77">
        <f t="shared" si="1"/>
        <v>33.268158402499999</v>
      </c>
      <c r="D20" s="89">
        <f t="shared" si="3"/>
        <v>33.268158402499999</v>
      </c>
      <c r="E20" s="77"/>
      <c r="F20" s="78"/>
      <c r="G20" s="79"/>
      <c r="H20" s="80" t="s">
        <v>20</v>
      </c>
      <c r="I20" s="80">
        <v>0.05</v>
      </c>
      <c r="J20" s="80">
        <v>1</v>
      </c>
      <c r="K20" s="81">
        <v>44791</v>
      </c>
      <c r="L20" s="82" t="s">
        <v>170</v>
      </c>
    </row>
    <row r="21" spans="1:12" x14ac:dyDescent="0.15">
      <c r="A21" s="76" t="s">
        <v>171</v>
      </c>
      <c r="B21" s="76">
        <v>208</v>
      </c>
      <c r="C21" s="77">
        <f t="shared" si="1"/>
        <v>33.8069570384</v>
      </c>
      <c r="D21" s="89">
        <f t="shared" si="3"/>
        <v>33.8069570384</v>
      </c>
      <c r="E21" s="77"/>
      <c r="F21" s="78"/>
      <c r="G21" s="79"/>
      <c r="H21" s="80" t="s">
        <v>20</v>
      </c>
      <c r="I21" s="80">
        <v>0.05</v>
      </c>
      <c r="J21" s="80">
        <v>1</v>
      </c>
      <c r="K21" s="81">
        <v>44791</v>
      </c>
      <c r="L21" s="82" t="s">
        <v>170</v>
      </c>
    </row>
    <row r="22" spans="1:12" x14ac:dyDescent="0.15">
      <c r="A22" s="45" t="s">
        <v>44</v>
      </c>
      <c r="B22" s="45">
        <v>29.2</v>
      </c>
      <c r="C22" s="12">
        <f t="shared" si="1"/>
        <v>4.2220293623840002</v>
      </c>
      <c r="D22" s="90">
        <f t="shared" ref="D22:D23" si="4">J22*C22</f>
        <v>4.2220293623840002</v>
      </c>
      <c r="E22" s="12">
        <v>4.0060224</v>
      </c>
      <c r="F22" s="9">
        <f t="shared" ref="F22" si="5">100*C22/E22</f>
        <v>105.39205578041701</v>
      </c>
      <c r="G22" s="40"/>
      <c r="H22" s="25" t="s">
        <v>20</v>
      </c>
      <c r="I22" s="25">
        <v>0.05</v>
      </c>
      <c r="J22" s="58">
        <v>1</v>
      </c>
      <c r="K22" s="44">
        <v>44791</v>
      </c>
    </row>
    <row r="23" spans="1:12" x14ac:dyDescent="0.15">
      <c r="A23" s="45" t="s">
        <v>45</v>
      </c>
      <c r="B23" s="45">
        <v>0.55800000000000005</v>
      </c>
      <c r="C23" s="12">
        <f t="shared" si="1"/>
        <v>-3.9435785812351604E-2</v>
      </c>
      <c r="D23" s="90">
        <f t="shared" si="4"/>
        <v>-3.9435785812351604E-2</v>
      </c>
      <c r="E23" s="37"/>
      <c r="F23" s="24"/>
      <c r="G23" s="40"/>
      <c r="H23" s="25" t="s">
        <v>20</v>
      </c>
      <c r="I23" s="25">
        <v>0.05</v>
      </c>
      <c r="J23" s="58">
        <v>1</v>
      </c>
      <c r="K23" s="44">
        <v>44791</v>
      </c>
    </row>
    <row r="24" spans="1:12" x14ac:dyDescent="0.15">
      <c r="A24" s="45" t="s">
        <v>44</v>
      </c>
      <c r="B24" s="45">
        <v>29.2</v>
      </c>
      <c r="C24" s="12">
        <f t="shared" ref="C24:C85" si="6">B24^2*0.0000497912+B24*0.134346-0.113497</f>
        <v>3.8518601687679999</v>
      </c>
      <c r="D24" s="90">
        <f t="shared" si="3"/>
        <v>3.8518601687679999</v>
      </c>
      <c r="E24" s="12">
        <v>4.0060224</v>
      </c>
      <c r="F24" s="9">
        <f t="shared" ref="F24" si="7">100*C24/E24</f>
        <v>96.151738162222955</v>
      </c>
      <c r="G24" s="40"/>
      <c r="H24" s="25" t="s">
        <v>20</v>
      </c>
      <c r="I24" s="25">
        <v>0.05</v>
      </c>
      <c r="J24" s="58">
        <v>1</v>
      </c>
      <c r="K24" s="44">
        <v>44791</v>
      </c>
    </row>
    <row r="25" spans="1:12" x14ac:dyDescent="0.15">
      <c r="A25" s="45" t="s">
        <v>45</v>
      </c>
      <c r="B25" s="45">
        <v>0.55800000000000005</v>
      </c>
      <c r="C25" s="12">
        <f t="shared" si="6"/>
        <v>-3.8516428812803191E-2</v>
      </c>
      <c r="D25" s="90">
        <f t="shared" si="3"/>
        <v>-3.8516428812803191E-2</v>
      </c>
      <c r="E25" s="37"/>
      <c r="F25" s="24"/>
      <c r="G25" s="40"/>
      <c r="H25" s="25" t="s">
        <v>20</v>
      </c>
      <c r="I25" s="25">
        <v>0.05</v>
      </c>
      <c r="J25" s="58">
        <v>1</v>
      </c>
      <c r="K25" s="44">
        <v>44791</v>
      </c>
    </row>
    <row r="26" spans="1:12" x14ac:dyDescent="0.15">
      <c r="A26" s="45" t="s">
        <v>81</v>
      </c>
      <c r="B26" s="45">
        <v>7.28</v>
      </c>
      <c r="C26" s="12">
        <f t="shared" si="6"/>
        <v>0.86718073393408002</v>
      </c>
      <c r="D26" s="90">
        <f t="shared" si="3"/>
        <v>0.86718073393408002</v>
      </c>
      <c r="E26" s="37"/>
      <c r="F26" s="24"/>
      <c r="G26" s="40"/>
      <c r="H26" s="25" t="s">
        <v>20</v>
      </c>
      <c r="I26" s="25">
        <v>0.05</v>
      </c>
      <c r="J26" s="58">
        <v>1</v>
      </c>
      <c r="K26" s="44">
        <v>44791</v>
      </c>
    </row>
    <row r="27" spans="1:12" x14ac:dyDescent="0.15">
      <c r="A27" s="45" t="s">
        <v>82</v>
      </c>
      <c r="B27" s="45">
        <v>7.21</v>
      </c>
      <c r="C27" s="12">
        <f t="shared" si="6"/>
        <v>0.85772601071992005</v>
      </c>
      <c r="D27" s="90">
        <f t="shared" si="3"/>
        <v>0.85772601071992005</v>
      </c>
      <c r="E27" s="37"/>
      <c r="F27" s="24"/>
      <c r="G27" s="40"/>
      <c r="H27" s="25" t="s">
        <v>20</v>
      </c>
      <c r="I27" s="25">
        <v>0.05</v>
      </c>
      <c r="J27" s="58">
        <v>1</v>
      </c>
      <c r="K27" s="44">
        <v>44791</v>
      </c>
    </row>
    <row r="28" spans="1:12" x14ac:dyDescent="0.15">
      <c r="A28" s="45" t="s">
        <v>83</v>
      </c>
      <c r="B28" s="45">
        <v>6.6</v>
      </c>
      <c r="C28" s="12">
        <f t="shared" si="6"/>
        <v>0.77535550467199998</v>
      </c>
      <c r="D28" s="90">
        <f t="shared" si="3"/>
        <v>0.77535550467199998</v>
      </c>
      <c r="E28" s="37"/>
      <c r="F28" s="24"/>
      <c r="G28" s="40"/>
      <c r="H28" s="25" t="s">
        <v>20</v>
      </c>
      <c r="I28" s="25">
        <v>0.05</v>
      </c>
      <c r="J28" s="58">
        <v>1</v>
      </c>
      <c r="K28" s="44">
        <v>44791</v>
      </c>
    </row>
    <row r="29" spans="1:12" x14ac:dyDescent="0.15">
      <c r="A29" s="45" t="s">
        <v>84</v>
      </c>
      <c r="B29" s="45">
        <v>7.22</v>
      </c>
      <c r="C29" s="12">
        <f t="shared" si="6"/>
        <v>0.85907665559007995</v>
      </c>
      <c r="D29" s="90">
        <f t="shared" si="3"/>
        <v>0.85907665559007995</v>
      </c>
      <c r="E29" s="37"/>
      <c r="F29" s="24"/>
      <c r="G29" s="40"/>
      <c r="H29" s="25" t="s">
        <v>20</v>
      </c>
      <c r="I29" s="25">
        <v>0.05</v>
      </c>
      <c r="J29" s="58">
        <v>1</v>
      </c>
      <c r="K29" s="44">
        <v>44791</v>
      </c>
    </row>
    <row r="30" spans="1:12" x14ac:dyDescent="0.15">
      <c r="A30" s="45" t="s">
        <v>85</v>
      </c>
      <c r="B30" s="45">
        <v>5.84</v>
      </c>
      <c r="C30" s="12">
        <f t="shared" si="6"/>
        <v>0.67278179875071997</v>
      </c>
      <c r="D30" s="90">
        <f t="shared" si="3"/>
        <v>0.67278179875071997</v>
      </c>
      <c r="E30" s="37"/>
      <c r="F30" s="24"/>
      <c r="G30" s="40"/>
      <c r="H30" s="25" t="s">
        <v>20</v>
      </c>
      <c r="I30" s="25">
        <v>0.05</v>
      </c>
      <c r="J30" s="58">
        <v>1</v>
      </c>
      <c r="K30" s="44">
        <v>44791</v>
      </c>
    </row>
    <row r="31" spans="1:12" x14ac:dyDescent="0.15">
      <c r="A31" s="45" t="s">
        <v>86</v>
      </c>
      <c r="B31" s="45">
        <v>7.43</v>
      </c>
      <c r="C31" s="12">
        <f t="shared" si="6"/>
        <v>0.88744249821688004</v>
      </c>
      <c r="D31" s="90">
        <f t="shared" si="3"/>
        <v>0.88744249821688004</v>
      </c>
      <c r="E31" s="37"/>
      <c r="F31" s="24"/>
      <c r="G31" s="40"/>
      <c r="H31" s="25" t="s">
        <v>20</v>
      </c>
      <c r="I31" s="25">
        <v>0.05</v>
      </c>
      <c r="J31" s="58">
        <v>1</v>
      </c>
      <c r="K31" s="44">
        <v>44791</v>
      </c>
    </row>
    <row r="32" spans="1:12" x14ac:dyDescent="0.15">
      <c r="A32" s="45" t="s">
        <v>87</v>
      </c>
      <c r="B32" s="45">
        <v>7.12</v>
      </c>
      <c r="C32" s="12">
        <f t="shared" si="6"/>
        <v>0.84557065500927997</v>
      </c>
      <c r="D32" s="90">
        <f t="shared" si="3"/>
        <v>0.84557065500927997</v>
      </c>
      <c r="E32" s="37"/>
      <c r="F32" s="24"/>
      <c r="G32" s="40"/>
      <c r="H32" s="25" t="s">
        <v>20</v>
      </c>
      <c r="I32" s="25">
        <v>0.05</v>
      </c>
      <c r="J32" s="58">
        <v>1</v>
      </c>
      <c r="K32" s="44">
        <v>44791</v>
      </c>
    </row>
    <row r="33" spans="1:11" x14ac:dyDescent="0.15">
      <c r="A33" s="45" t="s">
        <v>88</v>
      </c>
      <c r="B33" s="45">
        <v>6.11</v>
      </c>
      <c r="C33" s="12">
        <f t="shared" si="6"/>
        <v>0.70921587005752007</v>
      </c>
      <c r="D33" s="90">
        <f t="shared" si="3"/>
        <v>0.70921587005752007</v>
      </c>
      <c r="E33" s="37"/>
      <c r="F33" s="24"/>
      <c r="G33" s="40"/>
      <c r="H33" s="25" t="s">
        <v>20</v>
      </c>
      <c r="I33" s="25">
        <v>0.05</v>
      </c>
      <c r="J33" s="58">
        <v>1</v>
      </c>
      <c r="K33" s="44">
        <v>44791</v>
      </c>
    </row>
    <row r="34" spans="1:11" x14ac:dyDescent="0.15">
      <c r="A34" s="45" t="s">
        <v>89</v>
      </c>
      <c r="B34" s="45">
        <v>6.77</v>
      </c>
      <c r="C34" s="12">
        <f t="shared" si="6"/>
        <v>0.79830749509047993</v>
      </c>
      <c r="D34" s="90">
        <f t="shared" si="3"/>
        <v>0.79830749509047993</v>
      </c>
      <c r="E34" s="37"/>
      <c r="F34" s="24"/>
      <c r="G34" s="40"/>
      <c r="H34" s="25" t="s">
        <v>20</v>
      </c>
      <c r="I34" s="25">
        <v>0.05</v>
      </c>
      <c r="J34" s="58">
        <v>1</v>
      </c>
      <c r="K34" s="44">
        <v>44791</v>
      </c>
    </row>
    <row r="35" spans="1:11" x14ac:dyDescent="0.15">
      <c r="A35" s="45" t="s">
        <v>90</v>
      </c>
      <c r="B35" s="45">
        <v>5.31</v>
      </c>
      <c r="C35" s="12">
        <f t="shared" si="6"/>
        <v>0.60128417765431996</v>
      </c>
      <c r="D35" s="90">
        <f t="shared" si="3"/>
        <v>0.60128417765431996</v>
      </c>
      <c r="E35" s="37"/>
      <c r="F35" s="24"/>
      <c r="G35" s="40"/>
      <c r="H35" s="25" t="s">
        <v>20</v>
      </c>
      <c r="I35" s="25">
        <v>0.05</v>
      </c>
      <c r="J35" s="58">
        <v>1</v>
      </c>
      <c r="K35" s="44">
        <v>44791</v>
      </c>
    </row>
    <row r="36" spans="1:11" x14ac:dyDescent="0.15">
      <c r="A36" s="45" t="s">
        <v>91</v>
      </c>
      <c r="B36" s="45">
        <v>29.7</v>
      </c>
      <c r="C36" s="12">
        <f t="shared" si="6"/>
        <v>3.9204995196079993</v>
      </c>
      <c r="D36" s="90">
        <f t="shared" si="3"/>
        <v>3.9204995196079993</v>
      </c>
      <c r="E36" s="12">
        <v>4.0060224</v>
      </c>
      <c r="F36" s="9">
        <f t="shared" ref="F36" si="8">100*C36/E36</f>
        <v>97.865142232055405</v>
      </c>
      <c r="G36" s="40"/>
      <c r="H36" s="25" t="s">
        <v>20</v>
      </c>
      <c r="I36" s="25">
        <v>0.05</v>
      </c>
      <c r="J36" s="58">
        <v>1</v>
      </c>
      <c r="K36" s="44">
        <v>44791</v>
      </c>
    </row>
    <row r="37" spans="1:11" x14ac:dyDescent="0.15">
      <c r="A37" s="45" t="s">
        <v>46</v>
      </c>
      <c r="B37" s="45">
        <v>0.55800000000000005</v>
      </c>
      <c r="C37" s="12">
        <f t="shared" si="6"/>
        <v>-3.8516428812803191E-2</v>
      </c>
      <c r="D37" s="90">
        <f t="shared" si="3"/>
        <v>-3.8516428812803191E-2</v>
      </c>
      <c r="E37" s="37"/>
      <c r="F37" s="24"/>
      <c r="G37" s="40"/>
      <c r="H37" s="25" t="s">
        <v>20</v>
      </c>
      <c r="I37" s="25">
        <v>0.05</v>
      </c>
      <c r="J37" s="58">
        <v>1</v>
      </c>
      <c r="K37" s="44">
        <v>44791</v>
      </c>
    </row>
    <row r="38" spans="1:11" x14ac:dyDescent="0.15">
      <c r="A38" s="45" t="s">
        <v>92</v>
      </c>
      <c r="B38" s="45">
        <v>11.6</v>
      </c>
      <c r="C38" s="12">
        <f t="shared" si="6"/>
        <v>1.4516165038719999</v>
      </c>
      <c r="D38" s="90">
        <f t="shared" si="3"/>
        <v>1.4516165038719999</v>
      </c>
      <c r="E38" s="37"/>
      <c r="F38" s="24"/>
      <c r="G38" s="40"/>
      <c r="H38" s="25" t="s">
        <v>20</v>
      </c>
      <c r="I38" s="25">
        <v>0.05</v>
      </c>
      <c r="J38" s="58">
        <v>1</v>
      </c>
      <c r="K38" s="44">
        <v>44791</v>
      </c>
    </row>
    <row r="39" spans="1:11" x14ac:dyDescent="0.15">
      <c r="A39" s="45" t="s">
        <v>93</v>
      </c>
      <c r="B39" s="45">
        <v>14.2</v>
      </c>
      <c r="C39" s="12">
        <f t="shared" si="6"/>
        <v>1.804256097568</v>
      </c>
      <c r="D39" s="90">
        <f t="shared" si="3"/>
        <v>1.804256097568</v>
      </c>
      <c r="E39" s="37"/>
      <c r="F39" s="24"/>
      <c r="G39" s="40"/>
      <c r="H39" s="25" t="s">
        <v>20</v>
      </c>
      <c r="I39" s="25">
        <v>0.05</v>
      </c>
      <c r="J39" s="58">
        <v>1</v>
      </c>
      <c r="K39" s="44">
        <v>44791</v>
      </c>
    </row>
    <row r="40" spans="1:11" x14ac:dyDescent="0.15">
      <c r="A40" s="45" t="s">
        <v>94</v>
      </c>
      <c r="B40" s="45">
        <v>12.2</v>
      </c>
      <c r="C40" s="12">
        <f t="shared" si="6"/>
        <v>1.5329351222079999</v>
      </c>
      <c r="D40" s="90">
        <f t="shared" si="3"/>
        <v>1.5329351222079999</v>
      </c>
      <c r="E40" s="37"/>
      <c r="F40" s="24"/>
      <c r="G40" s="40"/>
      <c r="H40" s="25" t="s">
        <v>20</v>
      </c>
      <c r="I40" s="25">
        <v>0.05</v>
      </c>
      <c r="J40" s="58">
        <v>1</v>
      </c>
      <c r="K40" s="44">
        <v>44791</v>
      </c>
    </row>
    <row r="41" spans="1:11" x14ac:dyDescent="0.15">
      <c r="A41" s="45" t="s">
        <v>95</v>
      </c>
      <c r="B41" s="45">
        <v>6.2</v>
      </c>
      <c r="C41" s="12">
        <f t="shared" si="6"/>
        <v>0.72136217372799993</v>
      </c>
      <c r="D41" s="90">
        <f t="shared" si="3"/>
        <v>0.72136217372799993</v>
      </c>
      <c r="E41" s="37"/>
      <c r="F41" s="24"/>
      <c r="G41" s="40"/>
      <c r="H41" s="25" t="s">
        <v>20</v>
      </c>
      <c r="I41" s="25">
        <v>0.05</v>
      </c>
      <c r="J41" s="58">
        <v>1</v>
      </c>
      <c r="K41" s="44">
        <v>44791</v>
      </c>
    </row>
    <row r="42" spans="1:11" x14ac:dyDescent="0.15">
      <c r="A42" s="45" t="s">
        <v>96</v>
      </c>
      <c r="B42" s="45">
        <v>7.75</v>
      </c>
      <c r="C42" s="12">
        <f t="shared" si="6"/>
        <v>0.93067508394999998</v>
      </c>
      <c r="D42" s="90">
        <f t="shared" si="3"/>
        <v>0.93067508394999998</v>
      </c>
      <c r="E42" s="37"/>
      <c r="F42" s="24"/>
      <c r="G42" s="40"/>
      <c r="H42" s="25" t="s">
        <v>20</v>
      </c>
      <c r="I42" s="25">
        <v>0.05</v>
      </c>
      <c r="J42" s="58">
        <v>1</v>
      </c>
      <c r="K42" s="44">
        <v>44791</v>
      </c>
    </row>
    <row r="43" spans="1:11" x14ac:dyDescent="0.15">
      <c r="A43" s="45" t="s">
        <v>97</v>
      </c>
      <c r="B43" s="45">
        <v>7.81</v>
      </c>
      <c r="C43" s="12">
        <f t="shared" si="6"/>
        <v>0.93878232901432002</v>
      </c>
      <c r="D43" s="90">
        <f t="shared" si="3"/>
        <v>0.93878232901432002</v>
      </c>
      <c r="E43" s="37"/>
      <c r="F43" s="24"/>
      <c r="G43" s="40"/>
      <c r="H43" s="25" t="s">
        <v>20</v>
      </c>
      <c r="I43" s="25">
        <v>0.05</v>
      </c>
      <c r="J43" s="58">
        <v>1</v>
      </c>
      <c r="K43" s="44">
        <v>44791</v>
      </c>
    </row>
    <row r="44" spans="1:11" x14ac:dyDescent="0.15">
      <c r="A44" s="45" t="s">
        <v>98</v>
      </c>
      <c r="B44" s="45">
        <v>12.1</v>
      </c>
      <c r="C44" s="12">
        <f t="shared" si="6"/>
        <v>1.5193795295919998</v>
      </c>
      <c r="D44" s="90">
        <f t="shared" si="3"/>
        <v>1.5193795295919998</v>
      </c>
      <c r="E44" s="37"/>
      <c r="F44" s="24"/>
      <c r="G44" s="40"/>
      <c r="H44" s="25" t="s">
        <v>20</v>
      </c>
      <c r="I44" s="25">
        <v>0.05</v>
      </c>
      <c r="J44" s="58">
        <v>1</v>
      </c>
      <c r="K44" s="44">
        <v>44791</v>
      </c>
    </row>
    <row r="45" spans="1:11" x14ac:dyDescent="0.15">
      <c r="A45" s="45" t="s">
        <v>99</v>
      </c>
      <c r="B45" s="45">
        <v>10.6</v>
      </c>
      <c r="C45" s="12">
        <f t="shared" si="6"/>
        <v>1.316165139232</v>
      </c>
      <c r="D45" s="90">
        <f t="shared" si="3"/>
        <v>1.316165139232</v>
      </c>
      <c r="E45" s="37"/>
      <c r="F45" s="24"/>
      <c r="G45" s="40"/>
      <c r="H45" s="25" t="s">
        <v>20</v>
      </c>
      <c r="I45" s="25">
        <v>0.05</v>
      </c>
      <c r="J45" s="58">
        <v>1</v>
      </c>
      <c r="K45" s="44">
        <v>44791</v>
      </c>
    </row>
    <row r="46" spans="1:11" x14ac:dyDescent="0.15">
      <c r="A46" s="45" t="s">
        <v>100</v>
      </c>
      <c r="B46" s="45">
        <v>11.1</v>
      </c>
      <c r="C46" s="12">
        <f t="shared" si="6"/>
        <v>1.3838783737519997</v>
      </c>
      <c r="D46" s="90">
        <f t="shared" si="3"/>
        <v>1.3838783737519997</v>
      </c>
      <c r="E46" s="37"/>
      <c r="F46" s="24"/>
      <c r="G46" s="40"/>
      <c r="H46" s="25" t="s">
        <v>20</v>
      </c>
      <c r="I46" s="25">
        <v>0.05</v>
      </c>
      <c r="J46" s="58">
        <v>1</v>
      </c>
      <c r="K46" s="44">
        <v>44791</v>
      </c>
    </row>
    <row r="47" spans="1:11" x14ac:dyDescent="0.15">
      <c r="A47" s="45" t="s">
        <v>101</v>
      </c>
      <c r="B47" s="45">
        <v>10.199999999999999</v>
      </c>
      <c r="C47" s="12">
        <f t="shared" si="6"/>
        <v>1.2620124764479999</v>
      </c>
      <c r="D47" s="90">
        <f t="shared" si="3"/>
        <v>1.2620124764479999</v>
      </c>
      <c r="E47" s="37"/>
      <c r="F47" s="24"/>
      <c r="G47" s="40"/>
      <c r="H47" s="25" t="s">
        <v>20</v>
      </c>
      <c r="I47" s="25">
        <v>0.05</v>
      </c>
      <c r="J47" s="58">
        <v>1</v>
      </c>
      <c r="K47" s="44">
        <v>44791</v>
      </c>
    </row>
    <row r="48" spans="1:11" x14ac:dyDescent="0.15">
      <c r="A48" s="45" t="s">
        <v>102</v>
      </c>
      <c r="B48" s="45">
        <v>30.2</v>
      </c>
      <c r="C48" s="12">
        <f t="shared" si="6"/>
        <v>3.9891637660479993</v>
      </c>
      <c r="D48" s="90">
        <f t="shared" si="3"/>
        <v>3.9891637660479993</v>
      </c>
      <c r="E48" s="12">
        <v>4.0060224</v>
      </c>
      <c r="F48" s="9">
        <f t="shared" ref="F48" si="9">100*C48/E48</f>
        <v>99.579167756226212</v>
      </c>
      <c r="G48" s="40"/>
      <c r="H48" s="25" t="s">
        <v>20</v>
      </c>
      <c r="I48" s="25">
        <v>0.05</v>
      </c>
      <c r="J48" s="58">
        <v>1</v>
      </c>
      <c r="K48" s="44">
        <v>44791</v>
      </c>
    </row>
    <row r="49" spans="1:11" x14ac:dyDescent="0.15">
      <c r="A49" s="45" t="s">
        <v>103</v>
      </c>
      <c r="B49" s="45">
        <v>0.57199999999999995</v>
      </c>
      <c r="C49" s="12">
        <f t="shared" si="6"/>
        <v>-3.6634797116019219E-2</v>
      </c>
      <c r="D49" s="90">
        <f t="shared" si="3"/>
        <v>-3.6634797116019219E-2</v>
      </c>
      <c r="E49" s="37"/>
      <c r="F49" s="24"/>
      <c r="G49" s="40"/>
      <c r="H49" s="25" t="s">
        <v>20</v>
      </c>
      <c r="I49" s="25">
        <v>0.05</v>
      </c>
      <c r="J49" s="58">
        <v>1</v>
      </c>
      <c r="K49" s="44">
        <v>44791</v>
      </c>
    </row>
    <row r="50" spans="1:11" x14ac:dyDescent="0.15">
      <c r="A50" s="45" t="s">
        <v>104</v>
      </c>
      <c r="B50" s="45">
        <v>49.4</v>
      </c>
      <c r="C50" s="12">
        <f t="shared" si="6"/>
        <v>6.6447038528319995</v>
      </c>
      <c r="D50" s="90">
        <f t="shared" si="3"/>
        <v>6.6447038528319995</v>
      </c>
      <c r="E50" s="37"/>
      <c r="F50" s="24"/>
      <c r="G50" s="40"/>
      <c r="H50" s="25" t="s">
        <v>20</v>
      </c>
      <c r="I50" s="25">
        <v>0.05</v>
      </c>
      <c r="J50" s="58">
        <v>1</v>
      </c>
      <c r="K50" s="44">
        <v>44791</v>
      </c>
    </row>
    <row r="51" spans="1:11" x14ac:dyDescent="0.15">
      <c r="A51" s="45" t="s">
        <v>105</v>
      </c>
      <c r="B51" s="45">
        <v>19.600000000000001</v>
      </c>
      <c r="C51" s="12">
        <f t="shared" si="6"/>
        <v>2.5388123873919999</v>
      </c>
      <c r="D51" s="90">
        <f t="shared" si="3"/>
        <v>2.5388123873919999</v>
      </c>
      <c r="E51" s="37"/>
      <c r="F51" s="24"/>
      <c r="G51" s="40"/>
      <c r="H51" s="25" t="s">
        <v>20</v>
      </c>
      <c r="I51" s="25">
        <v>0.05</v>
      </c>
      <c r="J51" s="58">
        <v>1</v>
      </c>
      <c r="K51" s="44">
        <v>44791</v>
      </c>
    </row>
    <row r="52" spans="1:11" x14ac:dyDescent="0.15">
      <c r="A52" s="45" t="s">
        <v>106</v>
      </c>
      <c r="B52" s="45">
        <v>19.2</v>
      </c>
      <c r="C52" s="12">
        <f t="shared" si="6"/>
        <v>2.4843012279679995</v>
      </c>
      <c r="D52" s="90">
        <f t="shared" si="3"/>
        <v>2.4843012279679995</v>
      </c>
      <c r="E52" s="37"/>
      <c r="F52" s="24"/>
      <c r="G52" s="40"/>
      <c r="H52" s="25" t="s">
        <v>20</v>
      </c>
      <c r="I52" s="25">
        <v>0.05</v>
      </c>
      <c r="J52" s="58">
        <v>1</v>
      </c>
      <c r="K52" s="44">
        <v>44791</v>
      </c>
    </row>
    <row r="53" spans="1:11" x14ac:dyDescent="0.15">
      <c r="A53" s="45" t="s">
        <v>107</v>
      </c>
      <c r="B53" s="45">
        <v>21.6</v>
      </c>
      <c r="C53" s="12">
        <f t="shared" si="6"/>
        <v>2.8116071822719997</v>
      </c>
      <c r="D53" s="90">
        <f t="shared" si="3"/>
        <v>2.8116071822719997</v>
      </c>
      <c r="E53" s="37"/>
      <c r="F53" s="24"/>
      <c r="G53" s="40"/>
      <c r="H53" s="25" t="s">
        <v>20</v>
      </c>
      <c r="I53" s="25">
        <v>0.05</v>
      </c>
      <c r="J53" s="58">
        <v>1</v>
      </c>
      <c r="K53" s="44">
        <v>44791</v>
      </c>
    </row>
    <row r="54" spans="1:11" x14ac:dyDescent="0.15">
      <c r="A54" s="45" t="s">
        <v>108</v>
      </c>
      <c r="B54" s="45">
        <v>17.100000000000001</v>
      </c>
      <c r="C54" s="12">
        <f t="shared" si="6"/>
        <v>2.198379044792</v>
      </c>
      <c r="D54" s="90">
        <f t="shared" si="3"/>
        <v>2.198379044792</v>
      </c>
      <c r="E54" s="37"/>
      <c r="F54" s="24"/>
      <c r="G54" s="40"/>
      <c r="H54" s="25" t="s">
        <v>20</v>
      </c>
      <c r="I54" s="25">
        <v>0.05</v>
      </c>
      <c r="J54" s="58">
        <v>1</v>
      </c>
      <c r="K54" s="44">
        <v>44791</v>
      </c>
    </row>
    <row r="55" spans="1:11" x14ac:dyDescent="0.15">
      <c r="A55" s="45" t="s">
        <v>109</v>
      </c>
      <c r="B55" s="45">
        <v>33.6</v>
      </c>
      <c r="C55" s="12">
        <f t="shared" si="6"/>
        <v>4.4567408731520004</v>
      </c>
      <c r="D55" s="90">
        <f t="shared" si="3"/>
        <v>4.4567408731520004</v>
      </c>
      <c r="E55" s="37"/>
      <c r="F55" s="24"/>
      <c r="G55" s="40"/>
      <c r="H55" s="25" t="s">
        <v>20</v>
      </c>
      <c r="I55" s="25">
        <v>0.05</v>
      </c>
      <c r="J55" s="58">
        <v>1</v>
      </c>
      <c r="K55" s="44">
        <v>44791</v>
      </c>
    </row>
    <row r="56" spans="1:11" x14ac:dyDescent="0.15">
      <c r="A56" s="45" t="s">
        <v>110</v>
      </c>
      <c r="B56" s="45">
        <v>32.700000000000003</v>
      </c>
      <c r="C56" s="12">
        <f t="shared" si="6"/>
        <v>4.3328584322480008</v>
      </c>
      <c r="D56" s="90">
        <f t="shared" si="3"/>
        <v>4.3328584322480008</v>
      </c>
      <c r="E56" s="37"/>
      <c r="F56" s="24"/>
      <c r="G56" s="40"/>
      <c r="H56" s="25" t="s">
        <v>20</v>
      </c>
      <c r="I56" s="25">
        <v>0.05</v>
      </c>
      <c r="J56" s="58">
        <v>1</v>
      </c>
      <c r="K56" s="44">
        <v>44791</v>
      </c>
    </row>
    <row r="57" spans="1:11" x14ac:dyDescent="0.15">
      <c r="A57" s="45" t="s">
        <v>111</v>
      </c>
      <c r="B57" s="45">
        <v>48.6</v>
      </c>
      <c r="C57" s="12">
        <f t="shared" si="6"/>
        <v>6.5333234227519998</v>
      </c>
      <c r="D57" s="90">
        <f t="shared" si="3"/>
        <v>6.5333234227519998</v>
      </c>
      <c r="E57" s="37"/>
      <c r="F57" s="24"/>
      <c r="G57" s="40"/>
      <c r="H57" s="25" t="s">
        <v>20</v>
      </c>
      <c r="I57" s="25">
        <v>0.05</v>
      </c>
      <c r="J57" s="58">
        <v>1</v>
      </c>
      <c r="K57" s="44">
        <v>44791</v>
      </c>
    </row>
    <row r="58" spans="1:11" x14ac:dyDescent="0.15">
      <c r="A58" s="45" t="s">
        <v>112</v>
      </c>
      <c r="B58" s="45">
        <v>44.1</v>
      </c>
      <c r="C58" s="12">
        <f t="shared" si="6"/>
        <v>5.9079960236720002</v>
      </c>
      <c r="D58" s="90">
        <f t="shared" si="3"/>
        <v>5.9079960236720002</v>
      </c>
      <c r="E58" s="37"/>
      <c r="F58" s="24"/>
      <c r="G58" s="40"/>
      <c r="H58" s="25" t="s">
        <v>20</v>
      </c>
      <c r="I58" s="25">
        <v>0.05</v>
      </c>
      <c r="J58" s="58">
        <v>1</v>
      </c>
      <c r="K58" s="44">
        <v>44791</v>
      </c>
    </row>
    <row r="59" spans="1:11" x14ac:dyDescent="0.15">
      <c r="A59" s="45" t="s">
        <v>113</v>
      </c>
      <c r="B59" s="45">
        <v>46.1</v>
      </c>
      <c r="C59" s="12">
        <f t="shared" si="6"/>
        <v>6.1856703561519994</v>
      </c>
      <c r="D59" s="90">
        <f t="shared" si="3"/>
        <v>6.1856703561519994</v>
      </c>
      <c r="E59" s="37"/>
      <c r="F59" s="24"/>
      <c r="G59" s="40"/>
      <c r="H59" s="25" t="s">
        <v>20</v>
      </c>
      <c r="I59" s="25">
        <v>0.05</v>
      </c>
      <c r="J59" s="58">
        <v>1</v>
      </c>
      <c r="K59" s="44">
        <v>44791</v>
      </c>
    </row>
    <row r="60" spans="1:11" x14ac:dyDescent="0.15">
      <c r="A60" s="45" t="s">
        <v>114</v>
      </c>
      <c r="B60" s="45">
        <v>30.4</v>
      </c>
      <c r="C60" s="12">
        <f t="shared" si="6"/>
        <v>4.0166364353919999</v>
      </c>
      <c r="D60" s="90">
        <f t="shared" si="3"/>
        <v>4.0166364353919999</v>
      </c>
      <c r="E60" s="12">
        <v>4.0060224</v>
      </c>
      <c r="F60" s="9">
        <f t="shared" ref="F60" si="10">100*C60/E60</f>
        <v>100.26495197310929</v>
      </c>
      <c r="G60" s="40"/>
      <c r="H60" s="25" t="s">
        <v>20</v>
      </c>
      <c r="I60" s="25">
        <v>0.05</v>
      </c>
      <c r="J60" s="58">
        <v>1</v>
      </c>
      <c r="K60" s="44">
        <v>44791</v>
      </c>
    </row>
    <row r="61" spans="1:11" x14ac:dyDescent="0.15">
      <c r="A61" s="45" t="s">
        <v>115</v>
      </c>
      <c r="B61" s="45">
        <v>0.55300000000000005</v>
      </c>
      <c r="C61" s="12">
        <f t="shared" si="6"/>
        <v>-3.9188435402919206E-2</v>
      </c>
      <c r="D61" s="90">
        <f t="shared" si="3"/>
        <v>-3.9188435402919206E-2</v>
      </c>
      <c r="E61" s="37"/>
      <c r="F61" s="24"/>
      <c r="G61" s="40"/>
      <c r="H61" s="25" t="s">
        <v>20</v>
      </c>
      <c r="I61" s="25">
        <v>0.05</v>
      </c>
      <c r="J61" s="58">
        <v>1</v>
      </c>
      <c r="K61" s="44">
        <v>44791</v>
      </c>
    </row>
    <row r="62" spans="1:11" x14ac:dyDescent="0.15">
      <c r="A62" s="45" t="s">
        <v>116</v>
      </c>
      <c r="B62" s="45">
        <v>51.1</v>
      </c>
      <c r="C62" s="12">
        <f t="shared" si="6"/>
        <v>6.8815988793520004</v>
      </c>
      <c r="D62" s="90">
        <f t="shared" si="3"/>
        <v>6.8815988793520004</v>
      </c>
      <c r="E62" s="37"/>
      <c r="F62" s="24"/>
      <c r="G62" s="40"/>
      <c r="H62" s="25" t="s">
        <v>20</v>
      </c>
      <c r="I62" s="25">
        <v>0.05</v>
      </c>
      <c r="J62" s="58">
        <v>1</v>
      </c>
      <c r="K62" s="44">
        <v>44791</v>
      </c>
    </row>
    <row r="63" spans="1:11" x14ac:dyDescent="0.15">
      <c r="A63" s="45" t="s">
        <v>117</v>
      </c>
      <c r="B63" s="45">
        <v>50.8</v>
      </c>
      <c r="C63" s="12">
        <f t="shared" si="6"/>
        <v>6.8397729623679995</v>
      </c>
      <c r="D63" s="90">
        <f t="shared" si="3"/>
        <v>6.8397729623679995</v>
      </c>
      <c r="E63" s="37"/>
      <c r="F63" s="24"/>
      <c r="G63" s="40"/>
      <c r="H63" s="25" t="s">
        <v>20</v>
      </c>
      <c r="I63" s="25">
        <v>0.05</v>
      </c>
      <c r="J63" s="58">
        <v>1</v>
      </c>
      <c r="K63" s="44">
        <v>44791</v>
      </c>
    </row>
    <row r="64" spans="1:11" x14ac:dyDescent="0.15">
      <c r="A64" s="45" t="s">
        <v>118</v>
      </c>
      <c r="B64" s="45">
        <v>54.3</v>
      </c>
      <c r="C64" s="12">
        <f t="shared" si="6"/>
        <v>7.3282996552879993</v>
      </c>
      <c r="D64" s="90">
        <f t="shared" si="3"/>
        <v>7.3282996552879993</v>
      </c>
      <c r="E64" s="37"/>
      <c r="F64" s="24"/>
      <c r="G64" s="40"/>
      <c r="H64" s="25" t="s">
        <v>20</v>
      </c>
      <c r="I64" s="25">
        <v>0.05</v>
      </c>
      <c r="J64" s="58">
        <v>1</v>
      </c>
      <c r="K64" s="44">
        <v>44791</v>
      </c>
    </row>
    <row r="65" spans="1:11" x14ac:dyDescent="0.15">
      <c r="A65" s="45" t="s">
        <v>119</v>
      </c>
      <c r="B65" s="45">
        <v>46.1</v>
      </c>
      <c r="C65" s="12">
        <f t="shared" si="6"/>
        <v>6.1856703561519994</v>
      </c>
      <c r="D65" s="90">
        <f t="shared" si="3"/>
        <v>6.1856703561519994</v>
      </c>
      <c r="E65" s="37"/>
      <c r="F65" s="24"/>
      <c r="G65" s="40"/>
      <c r="H65" s="25" t="s">
        <v>20</v>
      </c>
      <c r="I65" s="25">
        <v>0.05</v>
      </c>
      <c r="J65" s="58">
        <v>1</v>
      </c>
      <c r="K65" s="44">
        <v>44791</v>
      </c>
    </row>
    <row r="66" spans="1:11" x14ac:dyDescent="0.15">
      <c r="A66" s="45" t="s">
        <v>120</v>
      </c>
      <c r="B66" s="45">
        <v>33.9</v>
      </c>
      <c r="C66" s="12">
        <f t="shared" si="6"/>
        <v>4.4980529449519997</v>
      </c>
      <c r="D66" s="90">
        <f t="shared" si="3"/>
        <v>4.4980529449519997</v>
      </c>
      <c r="E66" s="37"/>
      <c r="F66" s="24"/>
      <c r="G66" s="40"/>
      <c r="H66" s="25" t="s">
        <v>20</v>
      </c>
      <c r="I66" s="25">
        <v>0.05</v>
      </c>
      <c r="J66" s="58">
        <v>1</v>
      </c>
      <c r="K66" s="44">
        <v>44791</v>
      </c>
    </row>
    <row r="67" spans="1:11" x14ac:dyDescent="0.15">
      <c r="A67" s="45" t="s">
        <v>121</v>
      </c>
      <c r="B67" s="45">
        <v>7.52</v>
      </c>
      <c r="C67" s="12">
        <f t="shared" si="6"/>
        <v>0.89960063227648002</v>
      </c>
      <c r="D67" s="90">
        <f t="shared" si="3"/>
        <v>0.89960063227648002</v>
      </c>
      <c r="E67" s="37"/>
      <c r="F67" s="24"/>
      <c r="G67" s="40"/>
      <c r="H67" s="25" t="s">
        <v>20</v>
      </c>
      <c r="I67" s="25">
        <v>0.05</v>
      </c>
      <c r="J67" s="58">
        <v>1</v>
      </c>
      <c r="K67" s="44">
        <v>44791</v>
      </c>
    </row>
    <row r="68" spans="1:11" x14ac:dyDescent="0.15">
      <c r="A68" s="45" t="s">
        <v>122</v>
      </c>
      <c r="B68" s="45">
        <v>21</v>
      </c>
      <c r="C68" s="12">
        <f t="shared" si="6"/>
        <v>2.7297269192</v>
      </c>
      <c r="D68" s="90">
        <f t="shared" si="3"/>
        <v>2.7297269192</v>
      </c>
      <c r="E68" s="37"/>
      <c r="F68" s="24"/>
      <c r="G68" s="40"/>
      <c r="H68" s="25" t="s">
        <v>20</v>
      </c>
      <c r="I68" s="25">
        <v>0.05</v>
      </c>
      <c r="J68" s="58">
        <v>1</v>
      </c>
      <c r="K68" s="44">
        <v>44791</v>
      </c>
    </row>
    <row r="69" spans="1:11" x14ac:dyDescent="0.15">
      <c r="A69" s="45" t="s">
        <v>123</v>
      </c>
      <c r="B69" s="45">
        <v>20.399999999999999</v>
      </c>
      <c r="C69" s="12">
        <f t="shared" si="6"/>
        <v>2.6478825057919995</v>
      </c>
      <c r="D69" s="90">
        <f t="shared" si="3"/>
        <v>2.6478825057919995</v>
      </c>
      <c r="E69" s="37"/>
      <c r="F69" s="24"/>
      <c r="G69" s="40"/>
      <c r="H69" s="25" t="s">
        <v>20</v>
      </c>
      <c r="I69" s="25">
        <v>0.05</v>
      </c>
      <c r="J69" s="58">
        <v>1</v>
      </c>
      <c r="K69" s="44">
        <v>44791</v>
      </c>
    </row>
    <row r="70" spans="1:11" x14ac:dyDescent="0.15">
      <c r="A70" s="45" t="s">
        <v>124</v>
      </c>
      <c r="B70" s="45">
        <v>25.4</v>
      </c>
      <c r="C70" s="12">
        <f t="shared" si="6"/>
        <v>3.3310146905919997</v>
      </c>
      <c r="D70" s="90">
        <f t="shared" si="3"/>
        <v>3.3310146905919997</v>
      </c>
      <c r="E70" s="37"/>
      <c r="F70" s="24"/>
      <c r="G70" s="40"/>
      <c r="H70" s="25" t="s">
        <v>20</v>
      </c>
      <c r="I70" s="25">
        <v>0.05</v>
      </c>
      <c r="J70" s="58">
        <v>1</v>
      </c>
      <c r="K70" s="44">
        <v>44791</v>
      </c>
    </row>
    <row r="71" spans="1:11" x14ac:dyDescent="0.15">
      <c r="A71" s="45" t="s">
        <v>125</v>
      </c>
      <c r="B71" s="45">
        <v>17.8</v>
      </c>
      <c r="C71" s="12">
        <f t="shared" si="6"/>
        <v>2.2936376438079997</v>
      </c>
      <c r="D71" s="90">
        <f t="shared" si="3"/>
        <v>2.2936376438079997</v>
      </c>
      <c r="E71" s="37"/>
      <c r="F71" s="24"/>
      <c r="G71" s="40"/>
      <c r="H71" s="25" t="s">
        <v>20</v>
      </c>
      <c r="I71" s="25">
        <v>0.05</v>
      </c>
      <c r="J71" s="58">
        <v>1</v>
      </c>
      <c r="K71" s="44">
        <v>44791</v>
      </c>
    </row>
    <row r="72" spans="1:11" x14ac:dyDescent="0.15">
      <c r="A72" s="45" t="s">
        <v>126</v>
      </c>
      <c r="B72" s="45">
        <v>30.6</v>
      </c>
      <c r="C72" s="12">
        <f t="shared" si="6"/>
        <v>4.0441130880319998</v>
      </c>
      <c r="D72" s="90">
        <f t="shared" si="3"/>
        <v>4.0441130880319998</v>
      </c>
      <c r="E72" s="12">
        <v>4.0060224</v>
      </c>
      <c r="F72" s="9">
        <f t="shared" ref="F72" si="11">100*C72/E72</f>
        <v>100.95083562268648</v>
      </c>
      <c r="G72" s="40"/>
      <c r="H72" s="25" t="s">
        <v>20</v>
      </c>
      <c r="I72" s="25">
        <v>0.05</v>
      </c>
      <c r="J72" s="58">
        <v>1</v>
      </c>
      <c r="K72" s="44">
        <v>44791</v>
      </c>
    </row>
    <row r="73" spans="1:11" x14ac:dyDescent="0.15">
      <c r="A73" s="45" t="s">
        <v>127</v>
      </c>
      <c r="B73" s="45">
        <v>0.56799999999999995</v>
      </c>
      <c r="C73" s="12">
        <f t="shared" si="6"/>
        <v>-3.717240816389121E-2</v>
      </c>
      <c r="D73" s="90">
        <f t="shared" si="3"/>
        <v>-3.717240816389121E-2</v>
      </c>
      <c r="E73" s="37"/>
      <c r="F73" s="24"/>
      <c r="G73" s="40"/>
      <c r="H73" s="25" t="s">
        <v>20</v>
      </c>
      <c r="I73" s="25">
        <v>0.05</v>
      </c>
      <c r="J73" s="58">
        <v>1</v>
      </c>
      <c r="K73" s="44">
        <v>44791</v>
      </c>
    </row>
    <row r="74" spans="1:11" x14ac:dyDescent="0.15">
      <c r="A74" s="45" t="s">
        <v>128</v>
      </c>
      <c r="B74" s="45">
        <v>12.4</v>
      </c>
      <c r="C74" s="12">
        <f t="shared" si="6"/>
        <v>1.560049294912</v>
      </c>
      <c r="D74" s="90">
        <f t="shared" si="3"/>
        <v>1.560049294912</v>
      </c>
      <c r="E74" s="37"/>
      <c r="F74" s="24"/>
      <c r="G74" s="40"/>
      <c r="H74" s="25" t="s">
        <v>20</v>
      </c>
      <c r="I74" s="25">
        <v>0.05</v>
      </c>
      <c r="J74" s="58">
        <v>1</v>
      </c>
      <c r="K74" s="44">
        <v>44791</v>
      </c>
    </row>
    <row r="75" spans="1:11" x14ac:dyDescent="0.15">
      <c r="A75" s="45" t="s">
        <v>129</v>
      </c>
      <c r="B75" s="45">
        <v>13.9</v>
      </c>
      <c r="C75" s="12">
        <f t="shared" si="6"/>
        <v>1.763532557752</v>
      </c>
      <c r="D75" s="90">
        <f t="shared" si="3"/>
        <v>1.763532557752</v>
      </c>
      <c r="E75" s="37"/>
      <c r="F75" s="24"/>
      <c r="G75" s="40"/>
      <c r="H75" s="25" t="s">
        <v>20</v>
      </c>
      <c r="I75" s="25">
        <v>0.05</v>
      </c>
      <c r="J75" s="58">
        <v>1</v>
      </c>
      <c r="K75" s="44">
        <v>44791</v>
      </c>
    </row>
    <row r="76" spans="1:11" x14ac:dyDescent="0.15">
      <c r="A76" s="45" t="s">
        <v>130</v>
      </c>
      <c r="B76" s="45">
        <v>8.24</v>
      </c>
      <c r="C76" s="12">
        <f t="shared" si="6"/>
        <v>0.99689474298111991</v>
      </c>
      <c r="D76" s="90">
        <f t="shared" si="3"/>
        <v>0.99689474298111991</v>
      </c>
      <c r="E76" s="37"/>
      <c r="F76" s="24"/>
      <c r="G76" s="40"/>
      <c r="H76" s="25" t="s">
        <v>20</v>
      </c>
      <c r="I76" s="25">
        <v>0.05</v>
      </c>
      <c r="J76" s="58">
        <v>1</v>
      </c>
      <c r="K76" s="44">
        <v>44791</v>
      </c>
    </row>
    <row r="77" spans="1:11" x14ac:dyDescent="0.15">
      <c r="A77" s="45" t="s">
        <v>131</v>
      </c>
      <c r="B77" s="45">
        <v>8.41</v>
      </c>
      <c r="C77" s="12">
        <f t="shared" si="6"/>
        <v>1.01987449697272</v>
      </c>
      <c r="D77" s="90">
        <f t="shared" si="3"/>
        <v>1.01987449697272</v>
      </c>
      <c r="E77" s="37"/>
      <c r="F77" s="24"/>
      <c r="G77" s="40"/>
      <c r="H77" s="25" t="s">
        <v>20</v>
      </c>
      <c r="I77" s="25">
        <v>0.05</v>
      </c>
      <c r="J77" s="58">
        <v>1</v>
      </c>
      <c r="K77" s="44">
        <v>44791</v>
      </c>
    </row>
    <row r="78" spans="1:11" x14ac:dyDescent="0.15">
      <c r="A78" s="45" t="s">
        <v>132</v>
      </c>
      <c r="B78" s="45">
        <v>8.7899999999999991</v>
      </c>
      <c r="C78" s="12">
        <f t="shared" si="6"/>
        <v>1.07125141225592</v>
      </c>
      <c r="D78" s="90">
        <f t="shared" si="3"/>
        <v>1.07125141225592</v>
      </c>
      <c r="E78" s="37"/>
      <c r="F78" s="24"/>
      <c r="G78" s="40"/>
      <c r="H78" s="25" t="s">
        <v>20</v>
      </c>
      <c r="I78" s="25">
        <v>0.05</v>
      </c>
      <c r="J78" s="58">
        <v>1</v>
      </c>
      <c r="K78" s="44">
        <v>44791</v>
      </c>
    </row>
    <row r="79" spans="1:11" x14ac:dyDescent="0.15">
      <c r="A79" s="45" t="s">
        <v>133</v>
      </c>
      <c r="B79" s="45">
        <v>13.9</v>
      </c>
      <c r="C79" s="12">
        <f t="shared" si="6"/>
        <v>1.763532557752</v>
      </c>
      <c r="D79" s="90">
        <f t="shared" si="3"/>
        <v>1.763532557752</v>
      </c>
      <c r="E79" s="37"/>
      <c r="F79" s="24"/>
      <c r="G79" s="40"/>
      <c r="H79" s="25" t="s">
        <v>20</v>
      </c>
      <c r="I79" s="25">
        <v>0.05</v>
      </c>
      <c r="J79" s="58">
        <v>1</v>
      </c>
      <c r="K79" s="44">
        <v>44791</v>
      </c>
    </row>
    <row r="80" spans="1:11" x14ac:dyDescent="0.15">
      <c r="A80" s="45" t="s">
        <v>134</v>
      </c>
      <c r="B80" s="45">
        <v>13.5</v>
      </c>
      <c r="C80" s="12">
        <f t="shared" si="6"/>
        <v>1.7092484461999999</v>
      </c>
      <c r="D80" s="90">
        <f t="shared" si="3"/>
        <v>1.7092484461999999</v>
      </c>
      <c r="E80" s="37"/>
      <c r="F80" s="24"/>
      <c r="G80" s="40"/>
      <c r="H80" s="25" t="s">
        <v>20</v>
      </c>
      <c r="I80" s="25">
        <v>0.05</v>
      </c>
      <c r="J80" s="58">
        <v>1</v>
      </c>
      <c r="K80" s="44">
        <v>44791</v>
      </c>
    </row>
    <row r="81" spans="1:12" x14ac:dyDescent="0.15">
      <c r="A81" s="45" t="s">
        <v>135</v>
      </c>
      <c r="B81" s="45">
        <v>14.7</v>
      </c>
      <c r="C81" s="12">
        <f t="shared" si="6"/>
        <v>1.8721485804079998</v>
      </c>
      <c r="D81" s="90">
        <f t="shared" si="3"/>
        <v>1.8721485804079998</v>
      </c>
      <c r="E81" s="37"/>
      <c r="F81" s="24"/>
      <c r="G81" s="40"/>
      <c r="H81" s="25" t="s">
        <v>20</v>
      </c>
      <c r="I81" s="25">
        <v>0.05</v>
      </c>
      <c r="J81" s="58">
        <v>1</v>
      </c>
      <c r="K81" s="44">
        <v>44791</v>
      </c>
    </row>
    <row r="82" spans="1:12" x14ac:dyDescent="0.15">
      <c r="A82" s="45" t="s">
        <v>136</v>
      </c>
      <c r="B82" s="45">
        <v>13.5</v>
      </c>
      <c r="C82" s="12">
        <f t="shared" si="6"/>
        <v>1.7092484461999999</v>
      </c>
      <c r="D82" s="90">
        <f t="shared" si="3"/>
        <v>1.7092484461999999</v>
      </c>
      <c r="E82" s="37"/>
      <c r="F82" s="24"/>
      <c r="G82" s="40"/>
      <c r="H82" s="25" t="s">
        <v>20</v>
      </c>
      <c r="I82" s="25">
        <v>0.05</v>
      </c>
      <c r="J82" s="58">
        <v>1</v>
      </c>
      <c r="K82" s="44">
        <v>44791</v>
      </c>
      <c r="L82" s="4" t="s">
        <v>168</v>
      </c>
    </row>
    <row r="83" spans="1:12" x14ac:dyDescent="0.15">
      <c r="A83" s="45" t="s">
        <v>137</v>
      </c>
      <c r="B83" s="45">
        <v>10.9</v>
      </c>
      <c r="C83" s="12">
        <f t="shared" si="6"/>
        <v>1.356790092472</v>
      </c>
      <c r="D83" s="90">
        <f t="shared" si="3"/>
        <v>1.356790092472</v>
      </c>
      <c r="E83" s="37"/>
      <c r="F83" s="24"/>
      <c r="G83" s="40"/>
      <c r="H83" s="25" t="s">
        <v>20</v>
      </c>
      <c r="I83" s="25">
        <v>0.05</v>
      </c>
      <c r="J83" s="58">
        <v>1</v>
      </c>
      <c r="K83" s="44">
        <v>44791</v>
      </c>
    </row>
    <row r="84" spans="1:12" x14ac:dyDescent="0.15">
      <c r="A84" s="45" t="s">
        <v>138</v>
      </c>
      <c r="B84" s="45">
        <v>31.4</v>
      </c>
      <c r="C84" s="12">
        <f t="shared" si="6"/>
        <v>4.1540595315519999</v>
      </c>
      <c r="D84" s="90">
        <f t="shared" ref="D84:D136" si="12">J84*C84</f>
        <v>4.1540595315519999</v>
      </c>
      <c r="E84" s="12">
        <v>4.0060224</v>
      </c>
      <c r="F84" s="9">
        <f t="shared" ref="F84" si="13">100*C84/E84</f>
        <v>103.69536454793662</v>
      </c>
      <c r="G84" s="40"/>
      <c r="H84" s="25" t="s">
        <v>20</v>
      </c>
      <c r="I84" s="25">
        <v>0.05</v>
      </c>
      <c r="J84" s="58">
        <v>1</v>
      </c>
      <c r="K84" s="44">
        <v>44791</v>
      </c>
    </row>
    <row r="85" spans="1:12" x14ac:dyDescent="0.15">
      <c r="A85" s="67" t="s">
        <v>139</v>
      </c>
      <c r="B85" s="67">
        <v>0.623</v>
      </c>
      <c r="C85" s="68">
        <f t="shared" si="6"/>
        <v>-2.9780116591335212E-2</v>
      </c>
      <c r="D85" s="91">
        <f t="shared" si="12"/>
        <v>-2.9780116591335212E-2</v>
      </c>
      <c r="E85" s="69"/>
      <c r="F85" s="70"/>
      <c r="G85" s="71"/>
      <c r="H85" s="72" t="s">
        <v>20</v>
      </c>
      <c r="I85" s="72">
        <v>0.05</v>
      </c>
      <c r="J85" s="73">
        <v>1</v>
      </c>
      <c r="K85" s="74">
        <v>44791</v>
      </c>
      <c r="L85" s="75"/>
    </row>
    <row r="86" spans="1:12" ht="24.75" customHeight="1" x14ac:dyDescent="0.15">
      <c r="A86" s="45" t="s">
        <v>29</v>
      </c>
      <c r="B86" s="45">
        <v>73.400000000000006</v>
      </c>
      <c r="C86" s="12">
        <f>B86^2*0.0000497912+B86*0.134346-0.113497</f>
        <v>10.015752477471999</v>
      </c>
      <c r="D86" s="90">
        <f t="shared" si="12"/>
        <v>10.015752477471999</v>
      </c>
      <c r="E86" s="14">
        <v>10.015056000000001</v>
      </c>
      <c r="F86" s="9">
        <f>100*C86/E86</f>
        <v>100.00695430431939</v>
      </c>
      <c r="G86" s="40"/>
      <c r="H86" s="25" t="s">
        <v>20</v>
      </c>
      <c r="I86" s="25">
        <v>0.05</v>
      </c>
      <c r="J86" s="58">
        <v>1</v>
      </c>
      <c r="K86" s="44">
        <v>44791</v>
      </c>
      <c r="L86" s="4" t="s">
        <v>169</v>
      </c>
    </row>
    <row r="87" spans="1:12" x14ac:dyDescent="0.15">
      <c r="A87" s="45" t="s">
        <v>30</v>
      </c>
      <c r="B87" s="45">
        <v>30.3</v>
      </c>
      <c r="C87" s="12">
        <f t="shared" ref="C87:C136" si="14">B87^2*0.0000497912+B87*0.134346-0.113497</f>
        <v>4.0028996028080002</v>
      </c>
      <c r="D87" s="90">
        <f t="shared" si="12"/>
        <v>4.0028996028080002</v>
      </c>
      <c r="E87" s="12">
        <v>4.0060224</v>
      </c>
      <c r="F87" s="9">
        <f t="shared" ref="F87:F92" si="15">100*C87/E87</f>
        <v>99.922047435580993</v>
      </c>
      <c r="G87" s="40"/>
      <c r="H87" s="25" t="s">
        <v>20</v>
      </c>
      <c r="I87" s="25">
        <v>0.05</v>
      </c>
      <c r="J87" s="58">
        <v>1</v>
      </c>
      <c r="K87" s="44">
        <v>44791</v>
      </c>
    </row>
    <row r="88" spans="1:12" x14ac:dyDescent="0.15">
      <c r="A88" s="45" t="s">
        <v>31</v>
      </c>
      <c r="B88" s="45">
        <v>15.6</v>
      </c>
      <c r="C88" s="12">
        <f t="shared" si="14"/>
        <v>1.9944177864320001</v>
      </c>
      <c r="D88" s="90">
        <f t="shared" si="12"/>
        <v>1.9944177864320001</v>
      </c>
      <c r="E88" s="12">
        <v>2.0030112000000004</v>
      </c>
      <c r="F88" s="9">
        <f t="shared" si="15"/>
        <v>99.570975261246645</v>
      </c>
      <c r="G88" s="40"/>
      <c r="H88" s="25" t="s">
        <v>20</v>
      </c>
      <c r="I88" s="25">
        <v>0.05</v>
      </c>
      <c r="J88" s="58">
        <v>1</v>
      </c>
      <c r="K88" s="44">
        <v>44791</v>
      </c>
    </row>
    <row r="89" spans="1:12" x14ac:dyDescent="0.15">
      <c r="A89" s="45" t="s">
        <v>32</v>
      </c>
      <c r="B89" s="45">
        <v>8.35</v>
      </c>
      <c r="C89" s="12">
        <f t="shared" si="14"/>
        <v>1.011763666942</v>
      </c>
      <c r="D89" s="90">
        <f t="shared" si="12"/>
        <v>1.011763666942</v>
      </c>
      <c r="E89" s="12">
        <v>1.0015056000000002</v>
      </c>
      <c r="F89" s="9">
        <f t="shared" si="15"/>
        <v>101.02426456147622</v>
      </c>
      <c r="G89" s="40"/>
      <c r="H89" s="25" t="s">
        <v>20</v>
      </c>
      <c r="I89" s="25">
        <v>0.05</v>
      </c>
      <c r="J89" s="58">
        <v>1</v>
      </c>
      <c r="K89" s="44">
        <v>44791</v>
      </c>
    </row>
    <row r="90" spans="1:12" x14ac:dyDescent="0.15">
      <c r="A90" s="45" t="s">
        <v>33</v>
      </c>
      <c r="B90" s="45">
        <v>4.63</v>
      </c>
      <c r="C90" s="12">
        <f t="shared" si="14"/>
        <v>0.50959234897528005</v>
      </c>
      <c r="D90" s="90">
        <f t="shared" si="12"/>
        <v>0.50959234897528005</v>
      </c>
      <c r="E90" s="12">
        <v>0.50075280000000011</v>
      </c>
      <c r="F90" s="9">
        <f t="shared" si="15"/>
        <v>101.76525203159721</v>
      </c>
      <c r="G90" s="40"/>
      <c r="H90" s="25" t="s">
        <v>20</v>
      </c>
      <c r="I90" s="25">
        <v>0.05</v>
      </c>
      <c r="J90" s="58">
        <v>1</v>
      </c>
      <c r="K90" s="44">
        <v>44791</v>
      </c>
    </row>
    <row r="91" spans="1:12" x14ac:dyDescent="0.15">
      <c r="A91" s="45" t="s">
        <v>34</v>
      </c>
      <c r="B91" s="45">
        <v>2.44</v>
      </c>
      <c r="C91" s="12">
        <f t="shared" si="14"/>
        <v>0.21460367688831994</v>
      </c>
      <c r="D91" s="90">
        <f t="shared" si="12"/>
        <v>0.21460367688831994</v>
      </c>
      <c r="E91" s="12">
        <v>0.19695292035398232</v>
      </c>
      <c r="F91" s="9">
        <f t="shared" si="15"/>
        <v>108.96191663602349</v>
      </c>
      <c r="G91" s="40"/>
      <c r="H91" s="25" t="s">
        <v>20</v>
      </c>
      <c r="I91" s="25">
        <v>0.05</v>
      </c>
      <c r="J91" s="58">
        <v>1</v>
      </c>
      <c r="K91" s="44">
        <v>44791</v>
      </c>
    </row>
    <row r="92" spans="1:12" x14ac:dyDescent="0.15">
      <c r="A92" s="45" t="s">
        <v>35</v>
      </c>
      <c r="B92" s="45">
        <v>1.71</v>
      </c>
      <c r="C92" s="12">
        <f t="shared" si="14"/>
        <v>0.11638025444791998</v>
      </c>
      <c r="D92" s="90">
        <f t="shared" si="12"/>
        <v>0.11638025444791998</v>
      </c>
      <c r="E92" s="12">
        <v>0.10015056000000001</v>
      </c>
      <c r="F92" s="9">
        <f t="shared" si="15"/>
        <v>116.20529575463179</v>
      </c>
      <c r="G92" s="40"/>
      <c r="H92" s="25" t="s">
        <v>20</v>
      </c>
      <c r="I92" s="25">
        <v>0.05</v>
      </c>
      <c r="J92" s="58">
        <v>1</v>
      </c>
      <c r="K92" s="44">
        <v>44791</v>
      </c>
    </row>
    <row r="93" spans="1:12" x14ac:dyDescent="0.15">
      <c r="A93" s="45" t="s">
        <v>36</v>
      </c>
      <c r="B93" s="45">
        <v>0.53200000000000003</v>
      </c>
      <c r="C93" s="12">
        <f t="shared" si="14"/>
        <v>-4.20108358954112E-2</v>
      </c>
      <c r="D93" s="90">
        <f t="shared" si="12"/>
        <v>-4.20108358954112E-2</v>
      </c>
      <c r="E93" s="12">
        <v>0</v>
      </c>
      <c r="F93" s="9"/>
      <c r="G93" s="40"/>
      <c r="H93" s="25" t="s">
        <v>20</v>
      </c>
      <c r="I93" s="25">
        <v>0.05</v>
      </c>
      <c r="J93" s="58">
        <v>1</v>
      </c>
      <c r="K93" s="44">
        <v>44791</v>
      </c>
    </row>
    <row r="94" spans="1:12" x14ac:dyDescent="0.15">
      <c r="A94" s="45" t="s">
        <v>43</v>
      </c>
      <c r="B94" s="45">
        <v>24.3</v>
      </c>
      <c r="C94" s="12">
        <f t="shared" si="14"/>
        <v>3.1805120056879996</v>
      </c>
      <c r="D94" s="90">
        <f t="shared" si="12"/>
        <v>3.1805120056879996</v>
      </c>
      <c r="E94" s="12">
        <v>3.29</v>
      </c>
      <c r="F94" s="9">
        <f>100*C94/E94</f>
        <v>96.67209743732522</v>
      </c>
      <c r="G94" s="40"/>
      <c r="H94" s="25" t="s">
        <v>20</v>
      </c>
      <c r="I94" s="25">
        <v>0.05</v>
      </c>
      <c r="J94" s="58">
        <v>1</v>
      </c>
      <c r="K94" s="44">
        <v>44791</v>
      </c>
    </row>
    <row r="95" spans="1:12" x14ac:dyDescent="0.15">
      <c r="A95" s="45" t="s">
        <v>51</v>
      </c>
      <c r="B95" s="45">
        <v>0.54800000000000004</v>
      </c>
      <c r="C95" s="12">
        <f t="shared" si="14"/>
        <v>-3.986043950347519E-2</v>
      </c>
      <c r="D95" s="90">
        <f t="shared" si="12"/>
        <v>-3.986043950347519E-2</v>
      </c>
      <c r="E95" s="37"/>
      <c r="F95" s="24"/>
      <c r="G95" s="40"/>
      <c r="H95" s="25" t="s">
        <v>20</v>
      </c>
      <c r="I95" s="25">
        <v>0.05</v>
      </c>
      <c r="J95" s="58">
        <v>1</v>
      </c>
      <c r="K95" s="44">
        <v>44791</v>
      </c>
    </row>
    <row r="96" spans="1:12" x14ac:dyDescent="0.15">
      <c r="A96" s="76" t="s">
        <v>140</v>
      </c>
      <c r="B96" s="76">
        <v>225</v>
      </c>
      <c r="C96" s="77">
        <f t="shared" si="14"/>
        <v>32.635032500000001</v>
      </c>
      <c r="D96" s="89">
        <f t="shared" si="12"/>
        <v>32.635032500000001</v>
      </c>
      <c r="E96" s="77"/>
      <c r="F96" s="78"/>
      <c r="G96" s="79"/>
      <c r="H96" s="80" t="s">
        <v>20</v>
      </c>
      <c r="I96" s="80">
        <v>0.05</v>
      </c>
      <c r="J96" s="80">
        <v>1</v>
      </c>
      <c r="K96" s="81">
        <v>44791</v>
      </c>
      <c r="L96" s="82" t="s">
        <v>170</v>
      </c>
    </row>
    <row r="97" spans="1:12" x14ac:dyDescent="0.15">
      <c r="A97" s="45" t="s">
        <v>141</v>
      </c>
      <c r="B97" s="45">
        <v>16.600000000000001</v>
      </c>
      <c r="C97" s="12">
        <f t="shared" si="14"/>
        <v>2.1303670630719997</v>
      </c>
      <c r="D97" s="90">
        <f t="shared" si="12"/>
        <v>2.1303670630719997</v>
      </c>
      <c r="E97" s="37"/>
      <c r="F97" s="24"/>
      <c r="G97" s="40"/>
      <c r="H97" s="25" t="s">
        <v>20</v>
      </c>
      <c r="I97" s="25">
        <v>0.05</v>
      </c>
      <c r="J97" s="58">
        <v>1</v>
      </c>
      <c r="K97" s="44">
        <v>44791</v>
      </c>
    </row>
    <row r="98" spans="1:12" x14ac:dyDescent="0.15">
      <c r="A98" s="45" t="s">
        <v>142</v>
      </c>
      <c r="B98" s="45">
        <v>18.600000000000001</v>
      </c>
      <c r="C98" s="12">
        <f t="shared" si="14"/>
        <v>2.402564363552</v>
      </c>
      <c r="D98" s="90">
        <f t="shared" si="12"/>
        <v>2.402564363552</v>
      </c>
      <c r="E98" s="37"/>
      <c r="F98" s="24"/>
      <c r="G98" s="40"/>
      <c r="H98" s="25" t="s">
        <v>20</v>
      </c>
      <c r="I98" s="25">
        <v>0.05</v>
      </c>
      <c r="J98" s="58">
        <v>1</v>
      </c>
      <c r="K98" s="44">
        <v>44791</v>
      </c>
    </row>
    <row r="99" spans="1:12" x14ac:dyDescent="0.15">
      <c r="A99" s="45" t="s">
        <v>143</v>
      </c>
      <c r="B99" s="45">
        <v>17.3</v>
      </c>
      <c r="C99" s="12">
        <f t="shared" si="14"/>
        <v>2.2255908082479996</v>
      </c>
      <c r="D99" s="90">
        <f t="shared" si="12"/>
        <v>2.2255908082479996</v>
      </c>
      <c r="E99" s="37"/>
      <c r="F99" s="24"/>
      <c r="G99" s="40"/>
      <c r="H99" s="25" t="s">
        <v>20</v>
      </c>
      <c r="I99" s="25">
        <v>0.05</v>
      </c>
      <c r="J99" s="58">
        <v>1</v>
      </c>
      <c r="K99" s="44">
        <v>44791</v>
      </c>
    </row>
    <row r="100" spans="1:12" x14ac:dyDescent="0.15">
      <c r="A100" s="45" t="s">
        <v>144</v>
      </c>
      <c r="B100" s="45">
        <v>16.3</v>
      </c>
      <c r="C100" s="12">
        <f t="shared" si="14"/>
        <v>2.0895718239279999</v>
      </c>
      <c r="D100" s="90">
        <f t="shared" si="12"/>
        <v>2.0895718239279999</v>
      </c>
      <c r="E100" s="37"/>
      <c r="F100" s="24"/>
      <c r="G100" s="40"/>
      <c r="H100" s="25" t="s">
        <v>20</v>
      </c>
      <c r="I100" s="25">
        <v>0.05</v>
      </c>
      <c r="J100" s="58">
        <v>1</v>
      </c>
      <c r="K100" s="44">
        <v>44791</v>
      </c>
    </row>
    <row r="101" spans="1:12" x14ac:dyDescent="0.15">
      <c r="A101" s="45" t="s">
        <v>145</v>
      </c>
      <c r="B101" s="45">
        <v>8.9499999999999993</v>
      </c>
      <c r="C101" s="12">
        <f t="shared" si="14"/>
        <v>1.0928880995979997</v>
      </c>
      <c r="D101" s="90">
        <f t="shared" si="12"/>
        <v>1.0928880995979997</v>
      </c>
      <c r="E101" s="37"/>
      <c r="F101" s="24"/>
      <c r="G101" s="40"/>
      <c r="H101" s="25" t="s">
        <v>20</v>
      </c>
      <c r="I101" s="25">
        <v>0.05</v>
      </c>
      <c r="J101" s="58">
        <v>1</v>
      </c>
      <c r="K101" s="44">
        <v>44791</v>
      </c>
    </row>
    <row r="102" spans="1:12" x14ac:dyDescent="0.15">
      <c r="A102" s="45" t="s">
        <v>146</v>
      </c>
      <c r="B102" s="45">
        <v>6.69</v>
      </c>
      <c r="C102" s="12">
        <f t="shared" si="14"/>
        <v>0.78750619992632009</v>
      </c>
      <c r="D102" s="90">
        <f t="shared" si="12"/>
        <v>0.78750619992632009</v>
      </c>
      <c r="E102" s="37"/>
      <c r="F102" s="24"/>
      <c r="G102" s="40"/>
      <c r="H102" s="25" t="s">
        <v>20</v>
      </c>
      <c r="I102" s="25">
        <v>0.05</v>
      </c>
      <c r="J102" s="58">
        <v>1</v>
      </c>
      <c r="K102" s="44">
        <v>44791</v>
      </c>
    </row>
    <row r="103" spans="1:12" x14ac:dyDescent="0.15">
      <c r="A103" s="76" t="s">
        <v>147</v>
      </c>
      <c r="B103" s="76">
        <v>227</v>
      </c>
      <c r="C103" s="77">
        <f t="shared" si="14"/>
        <v>32.948735744799997</v>
      </c>
      <c r="D103" s="89">
        <f t="shared" si="12"/>
        <v>32.948735744799997</v>
      </c>
      <c r="E103" s="77"/>
      <c r="F103" s="78"/>
      <c r="G103" s="79"/>
      <c r="H103" s="80" t="s">
        <v>20</v>
      </c>
      <c r="I103" s="80">
        <v>0.05</v>
      </c>
      <c r="J103" s="80">
        <v>1</v>
      </c>
      <c r="K103" s="81">
        <v>44791</v>
      </c>
      <c r="L103" s="82" t="s">
        <v>170</v>
      </c>
    </row>
    <row r="104" spans="1:12" x14ac:dyDescent="0.15">
      <c r="A104" s="76" t="s">
        <v>148</v>
      </c>
      <c r="B104" s="76">
        <v>230</v>
      </c>
      <c r="C104" s="77">
        <f t="shared" si="14"/>
        <v>33.420037479999998</v>
      </c>
      <c r="D104" s="89">
        <f t="shared" si="12"/>
        <v>33.420037479999998</v>
      </c>
      <c r="E104" s="77"/>
      <c r="F104" s="78"/>
      <c r="G104" s="79"/>
      <c r="H104" s="80" t="s">
        <v>20</v>
      </c>
      <c r="I104" s="80">
        <v>0.05</v>
      </c>
      <c r="J104" s="80">
        <v>1</v>
      </c>
      <c r="K104" s="81">
        <v>44791</v>
      </c>
      <c r="L104" s="82" t="s">
        <v>170</v>
      </c>
    </row>
    <row r="105" spans="1:12" x14ac:dyDescent="0.15">
      <c r="A105" s="76" t="s">
        <v>149</v>
      </c>
      <c r="B105" s="76">
        <v>227</v>
      </c>
      <c r="C105" s="77">
        <f t="shared" si="14"/>
        <v>32.948735744799997</v>
      </c>
      <c r="D105" s="89">
        <f t="shared" si="12"/>
        <v>32.948735744799997</v>
      </c>
      <c r="E105" s="77"/>
      <c r="F105" s="78"/>
      <c r="G105" s="79"/>
      <c r="H105" s="80" t="s">
        <v>20</v>
      </c>
      <c r="I105" s="80">
        <v>0.05</v>
      </c>
      <c r="J105" s="80">
        <v>1</v>
      </c>
      <c r="K105" s="81">
        <v>44791</v>
      </c>
      <c r="L105" s="82" t="s">
        <v>170</v>
      </c>
    </row>
    <row r="106" spans="1:12" x14ac:dyDescent="0.15">
      <c r="A106" s="45" t="s">
        <v>44</v>
      </c>
      <c r="B106" s="45">
        <v>30.6</v>
      </c>
      <c r="C106" s="12">
        <f t="shared" si="14"/>
        <v>4.0441130880319998</v>
      </c>
      <c r="D106" s="90">
        <f t="shared" si="12"/>
        <v>4.0441130880319998</v>
      </c>
      <c r="E106" s="12">
        <v>4.0060224</v>
      </c>
      <c r="F106" s="9">
        <f t="shared" ref="F106" si="16">100*C106/E106</f>
        <v>100.95083562268648</v>
      </c>
      <c r="G106" s="40"/>
      <c r="H106" s="25" t="s">
        <v>20</v>
      </c>
      <c r="I106" s="25">
        <v>0.05</v>
      </c>
      <c r="J106" s="58">
        <v>1</v>
      </c>
      <c r="K106" s="44">
        <v>44791</v>
      </c>
    </row>
    <row r="107" spans="1:12" x14ac:dyDescent="0.15">
      <c r="A107" s="45" t="s">
        <v>45</v>
      </c>
      <c r="B107" s="45">
        <v>0.59299999999999997</v>
      </c>
      <c r="C107" s="12">
        <f t="shared" si="14"/>
        <v>-3.3812312974311212E-2</v>
      </c>
      <c r="D107" s="90">
        <f t="shared" si="12"/>
        <v>-3.3812312974311212E-2</v>
      </c>
      <c r="E107" s="37"/>
      <c r="F107" s="24"/>
      <c r="G107" s="40"/>
      <c r="H107" s="25" t="s">
        <v>20</v>
      </c>
      <c r="I107" s="25">
        <v>0.05</v>
      </c>
      <c r="J107" s="58">
        <v>1</v>
      </c>
      <c r="K107" s="44">
        <v>44791</v>
      </c>
    </row>
    <row r="108" spans="1:12" x14ac:dyDescent="0.15">
      <c r="A108" s="45" t="s">
        <v>150</v>
      </c>
      <c r="B108" s="45">
        <v>8.1999999999999993</v>
      </c>
      <c r="C108" s="12">
        <f t="shared" si="14"/>
        <v>0.99148816028799991</v>
      </c>
      <c r="D108" s="90">
        <f t="shared" si="12"/>
        <v>0.99148816028799991</v>
      </c>
      <c r="E108" s="37"/>
      <c r="F108" s="24"/>
      <c r="G108" s="40"/>
      <c r="H108" s="25" t="s">
        <v>20</v>
      </c>
      <c r="I108" s="25">
        <v>0.05</v>
      </c>
      <c r="J108" s="58">
        <v>1</v>
      </c>
      <c r="K108" s="44">
        <v>44791</v>
      </c>
    </row>
    <row r="109" spans="1:12" x14ac:dyDescent="0.15">
      <c r="A109" s="45" t="s">
        <v>151</v>
      </c>
      <c r="B109" s="45">
        <v>9.19</v>
      </c>
      <c r="C109" s="12">
        <f t="shared" si="14"/>
        <v>1.1253479105663198</v>
      </c>
      <c r="D109" s="90">
        <f t="shared" si="12"/>
        <v>1.1253479105663198</v>
      </c>
      <c r="E109" s="37"/>
      <c r="F109" s="24"/>
      <c r="G109" s="40"/>
      <c r="H109" s="25" t="s">
        <v>20</v>
      </c>
      <c r="I109" s="25">
        <v>0.05</v>
      </c>
      <c r="J109" s="58">
        <v>1</v>
      </c>
      <c r="K109" s="44">
        <v>44791</v>
      </c>
    </row>
    <row r="110" spans="1:12" x14ac:dyDescent="0.15">
      <c r="A110" s="45" t="s">
        <v>152</v>
      </c>
      <c r="B110" s="45">
        <v>8.86</v>
      </c>
      <c r="C110" s="12">
        <f t="shared" si="14"/>
        <v>1.0807171492835199</v>
      </c>
      <c r="D110" s="90">
        <f t="shared" si="12"/>
        <v>1.0807171492835199</v>
      </c>
      <c r="E110" s="37"/>
      <c r="F110" s="24"/>
      <c r="G110" s="40"/>
      <c r="H110" s="25" t="s">
        <v>20</v>
      </c>
      <c r="I110" s="25">
        <v>0.05</v>
      </c>
      <c r="J110" s="58">
        <v>1</v>
      </c>
      <c r="K110" s="44">
        <v>44791</v>
      </c>
    </row>
    <row r="111" spans="1:12" x14ac:dyDescent="0.15">
      <c r="A111" s="45" t="s">
        <v>153</v>
      </c>
      <c r="B111" s="45">
        <v>6.49</v>
      </c>
      <c r="C111" s="12">
        <f t="shared" si="14"/>
        <v>0.76050575032312007</v>
      </c>
      <c r="D111" s="90">
        <f t="shared" si="12"/>
        <v>0.76050575032312007</v>
      </c>
      <c r="E111" s="37"/>
      <c r="F111" s="24"/>
      <c r="G111" s="40"/>
      <c r="H111" s="25" t="s">
        <v>20</v>
      </c>
      <c r="I111" s="25">
        <v>0.05</v>
      </c>
      <c r="J111" s="58">
        <v>1</v>
      </c>
      <c r="K111" s="44">
        <v>44791</v>
      </c>
    </row>
    <row r="112" spans="1:12" x14ac:dyDescent="0.15">
      <c r="A112" s="45" t="s">
        <v>154</v>
      </c>
      <c r="B112" s="45">
        <v>7.21</v>
      </c>
      <c r="C112" s="12">
        <f t="shared" si="14"/>
        <v>0.85772601071992005</v>
      </c>
      <c r="D112" s="90">
        <f t="shared" si="12"/>
        <v>0.85772601071992005</v>
      </c>
      <c r="E112" s="37"/>
      <c r="F112" s="24"/>
      <c r="G112" s="40"/>
      <c r="H112" s="25" t="s">
        <v>20</v>
      </c>
      <c r="I112" s="25">
        <v>0.05</v>
      </c>
      <c r="J112" s="58">
        <v>1</v>
      </c>
      <c r="K112" s="44">
        <v>44791</v>
      </c>
    </row>
    <row r="113" spans="1:11" x14ac:dyDescent="0.15">
      <c r="A113" s="45" t="s">
        <v>155</v>
      </c>
      <c r="B113" s="45">
        <v>5.12</v>
      </c>
      <c r="C113" s="12">
        <f t="shared" si="14"/>
        <v>0.57565976643327998</v>
      </c>
      <c r="D113" s="90">
        <f t="shared" si="12"/>
        <v>0.57565976643327998</v>
      </c>
      <c r="E113" s="37"/>
      <c r="F113" s="24"/>
      <c r="G113" s="40"/>
      <c r="H113" s="25" t="s">
        <v>20</v>
      </c>
      <c r="I113" s="25">
        <v>0.05</v>
      </c>
      <c r="J113" s="58">
        <v>1</v>
      </c>
      <c r="K113" s="44">
        <v>44791</v>
      </c>
    </row>
    <row r="114" spans="1:11" x14ac:dyDescent="0.15">
      <c r="A114" s="45" t="s">
        <v>156</v>
      </c>
      <c r="B114" s="45">
        <v>5.07</v>
      </c>
      <c r="C114" s="12">
        <f t="shared" si="14"/>
        <v>0.56891709781688005</v>
      </c>
      <c r="D114" s="90">
        <f t="shared" si="12"/>
        <v>0.56891709781688005</v>
      </c>
      <c r="E114" s="37"/>
      <c r="F114" s="24"/>
      <c r="G114" s="40"/>
      <c r="H114" s="25" t="s">
        <v>20</v>
      </c>
      <c r="I114" s="25">
        <v>0.05</v>
      </c>
      <c r="J114" s="58">
        <v>1</v>
      </c>
      <c r="K114" s="44">
        <v>44791</v>
      </c>
    </row>
    <row r="115" spans="1:11" x14ac:dyDescent="0.15">
      <c r="A115" s="45" t="s">
        <v>157</v>
      </c>
      <c r="B115" s="45">
        <v>4.29</v>
      </c>
      <c r="C115" s="12">
        <f t="shared" si="14"/>
        <v>0.46376370222391999</v>
      </c>
      <c r="D115" s="90">
        <f t="shared" si="12"/>
        <v>0.46376370222391999</v>
      </c>
      <c r="E115" s="37"/>
      <c r="F115" s="24"/>
      <c r="G115" s="40"/>
      <c r="H115" s="25" t="s">
        <v>20</v>
      </c>
      <c r="I115" s="25">
        <v>0.05</v>
      </c>
      <c r="J115" s="58">
        <v>1</v>
      </c>
      <c r="K115" s="44">
        <v>44791</v>
      </c>
    </row>
    <row r="116" spans="1:11" x14ac:dyDescent="0.15">
      <c r="A116" s="45" t="s">
        <v>158</v>
      </c>
      <c r="B116" s="45">
        <v>9.4600000000000009</v>
      </c>
      <c r="C116" s="12">
        <f t="shared" si="14"/>
        <v>1.16187205415392</v>
      </c>
      <c r="D116" s="90">
        <f t="shared" si="12"/>
        <v>1.16187205415392</v>
      </c>
      <c r="E116" s="37"/>
      <c r="F116" s="24"/>
      <c r="G116" s="40"/>
      <c r="H116" s="25" t="s">
        <v>20</v>
      </c>
      <c r="I116" s="25">
        <v>0.05</v>
      </c>
      <c r="J116" s="58">
        <v>1</v>
      </c>
      <c r="K116" s="44">
        <v>44791</v>
      </c>
    </row>
    <row r="117" spans="1:11" x14ac:dyDescent="0.15">
      <c r="A117" s="45" t="s">
        <v>159</v>
      </c>
      <c r="B117" s="45">
        <v>41.1</v>
      </c>
      <c r="C117" s="12">
        <f t="shared" si="14"/>
        <v>5.492231392952001</v>
      </c>
      <c r="D117" s="90">
        <f t="shared" si="12"/>
        <v>54.922313929520008</v>
      </c>
      <c r="E117" s="37"/>
      <c r="F117" s="24"/>
      <c r="G117" s="40"/>
      <c r="H117" s="25" t="s">
        <v>20</v>
      </c>
      <c r="I117" s="25">
        <v>0.05</v>
      </c>
      <c r="J117" s="58">
        <v>10</v>
      </c>
      <c r="K117" s="44">
        <v>44791</v>
      </c>
    </row>
    <row r="118" spans="1:11" x14ac:dyDescent="0.15">
      <c r="A118" s="45" t="s">
        <v>91</v>
      </c>
      <c r="B118" s="45">
        <v>30.9</v>
      </c>
      <c r="C118" s="12">
        <f t="shared" si="14"/>
        <v>4.0853355356719998</v>
      </c>
      <c r="D118" s="90">
        <f t="shared" si="12"/>
        <v>4.0853355356719998</v>
      </c>
      <c r="E118" s="12">
        <v>4.0060224</v>
      </c>
      <c r="F118" s="9">
        <f t="shared" ref="F118" si="17">100*C118/E118</f>
        <v>101.97984753335378</v>
      </c>
      <c r="G118" s="40"/>
      <c r="H118" s="25" t="s">
        <v>20</v>
      </c>
      <c r="I118" s="25">
        <v>0.05</v>
      </c>
      <c r="J118" s="58">
        <v>1</v>
      </c>
      <c r="K118" s="44">
        <v>44791</v>
      </c>
    </row>
    <row r="119" spans="1:11" x14ac:dyDescent="0.15">
      <c r="A119" s="45" t="s">
        <v>46</v>
      </c>
      <c r="B119" s="45">
        <v>0.59099999999999997</v>
      </c>
      <c r="C119" s="12">
        <f t="shared" si="14"/>
        <v>-3.4081122879872805E-2</v>
      </c>
      <c r="D119" s="90">
        <f t="shared" si="12"/>
        <v>-3.4081122879872805E-2</v>
      </c>
      <c r="E119" s="37"/>
      <c r="F119" s="24"/>
      <c r="G119" s="40"/>
      <c r="H119" s="25" t="s">
        <v>20</v>
      </c>
      <c r="I119" s="25">
        <v>0.05</v>
      </c>
      <c r="J119" s="58">
        <v>1</v>
      </c>
      <c r="K119" s="44">
        <v>44791</v>
      </c>
    </row>
    <row r="120" spans="1:11" x14ac:dyDescent="0.15">
      <c r="A120" s="45" t="s">
        <v>160</v>
      </c>
      <c r="B120" s="45">
        <v>41.3</v>
      </c>
      <c r="C120" s="12">
        <f t="shared" si="14"/>
        <v>5.519921151928</v>
      </c>
      <c r="D120" s="90">
        <f t="shared" si="12"/>
        <v>55.199211519279999</v>
      </c>
      <c r="E120" s="37"/>
      <c r="F120" s="24"/>
      <c r="G120" s="40"/>
      <c r="H120" s="25" t="s">
        <v>20</v>
      </c>
      <c r="I120" s="25">
        <v>0.05</v>
      </c>
      <c r="J120" s="58">
        <v>10</v>
      </c>
      <c r="K120" s="44">
        <v>44791</v>
      </c>
    </row>
    <row r="121" spans="1:11" x14ac:dyDescent="0.15">
      <c r="A121" s="45" t="s">
        <v>161</v>
      </c>
      <c r="B121" s="45">
        <v>38.799999999999997</v>
      </c>
      <c r="C121" s="12">
        <f t="shared" si="14"/>
        <v>5.1740854641279999</v>
      </c>
      <c r="D121" s="90">
        <f t="shared" si="12"/>
        <v>51.740854641279995</v>
      </c>
      <c r="E121" s="37"/>
      <c r="F121" s="24"/>
      <c r="G121" s="40"/>
      <c r="H121" s="25" t="s">
        <v>20</v>
      </c>
      <c r="I121" s="25">
        <v>0.05</v>
      </c>
      <c r="J121" s="58">
        <v>10</v>
      </c>
      <c r="K121" s="44">
        <v>44791</v>
      </c>
    </row>
    <row r="122" spans="1:11" x14ac:dyDescent="0.15">
      <c r="A122" s="45" t="s">
        <v>162</v>
      </c>
      <c r="B122" s="45">
        <v>38.299999999999997</v>
      </c>
      <c r="C122" s="12">
        <f t="shared" si="14"/>
        <v>5.1049930133679995</v>
      </c>
      <c r="D122" s="90">
        <f t="shared" si="12"/>
        <v>51.049930133679993</v>
      </c>
      <c r="E122" s="37"/>
      <c r="F122" s="24"/>
      <c r="G122" s="40"/>
      <c r="H122" s="25" t="s">
        <v>20</v>
      </c>
      <c r="I122" s="25">
        <v>0.05</v>
      </c>
      <c r="J122" s="58">
        <v>10</v>
      </c>
      <c r="K122" s="44">
        <v>44791</v>
      </c>
    </row>
    <row r="123" spans="1:11" x14ac:dyDescent="0.15">
      <c r="A123" s="45" t="s">
        <v>163</v>
      </c>
      <c r="B123" s="45">
        <v>40.700000000000003</v>
      </c>
      <c r="C123" s="12">
        <f t="shared" si="14"/>
        <v>5.4368638248880004</v>
      </c>
      <c r="D123" s="90">
        <f t="shared" si="12"/>
        <v>54.368638248880004</v>
      </c>
      <c r="E123" s="37"/>
      <c r="F123" s="24"/>
      <c r="G123" s="40"/>
      <c r="H123" s="25" t="s">
        <v>20</v>
      </c>
      <c r="I123" s="25">
        <v>0.05</v>
      </c>
      <c r="J123" s="58">
        <v>10</v>
      </c>
      <c r="K123" s="44">
        <v>44791</v>
      </c>
    </row>
    <row r="124" spans="1:11" x14ac:dyDescent="0.15">
      <c r="A124" s="45" t="s">
        <v>164</v>
      </c>
      <c r="B124" s="45">
        <v>47.7</v>
      </c>
      <c r="C124" s="12">
        <f t="shared" si="14"/>
        <v>6.408096619448</v>
      </c>
      <c r="D124" s="90">
        <f t="shared" si="12"/>
        <v>64.080966194479998</v>
      </c>
      <c r="E124" s="37"/>
      <c r="F124" s="24"/>
      <c r="G124" s="40"/>
      <c r="H124" s="25" t="s">
        <v>20</v>
      </c>
      <c r="I124" s="25">
        <v>0.05</v>
      </c>
      <c r="J124" s="58">
        <v>10</v>
      </c>
      <c r="K124" s="44">
        <v>44791</v>
      </c>
    </row>
    <row r="125" spans="1:11" x14ac:dyDescent="0.15">
      <c r="A125" s="45" t="s">
        <v>165</v>
      </c>
      <c r="B125" s="45">
        <v>44.3</v>
      </c>
      <c r="C125" s="12">
        <f t="shared" si="14"/>
        <v>5.9357455320879993</v>
      </c>
      <c r="D125" s="90">
        <f t="shared" si="12"/>
        <v>59.357455320879993</v>
      </c>
      <c r="E125" s="37"/>
      <c r="F125" s="24"/>
      <c r="G125" s="40"/>
      <c r="H125" s="25" t="s">
        <v>20</v>
      </c>
      <c r="I125" s="25">
        <v>0.05</v>
      </c>
      <c r="J125" s="58">
        <v>10</v>
      </c>
      <c r="K125" s="44">
        <v>44791</v>
      </c>
    </row>
    <row r="126" spans="1:11" x14ac:dyDescent="0.15">
      <c r="A126" s="45" t="s">
        <v>166</v>
      </c>
      <c r="B126" s="45">
        <v>36.4</v>
      </c>
      <c r="C126" s="12">
        <f t="shared" si="14"/>
        <v>4.8426687483519997</v>
      </c>
      <c r="D126" s="90">
        <f t="shared" si="12"/>
        <v>48.426687483519999</v>
      </c>
      <c r="E126" s="37"/>
      <c r="F126" s="24"/>
      <c r="G126" s="40"/>
      <c r="H126" s="25" t="s">
        <v>20</v>
      </c>
      <c r="I126" s="25">
        <v>0.05</v>
      </c>
      <c r="J126" s="58">
        <v>10</v>
      </c>
      <c r="K126" s="44">
        <v>44791</v>
      </c>
    </row>
    <row r="127" spans="1:11" x14ac:dyDescent="0.15">
      <c r="A127" s="45" t="s">
        <v>102</v>
      </c>
      <c r="B127" s="45">
        <v>31.1</v>
      </c>
      <c r="C127" s="12">
        <f t="shared" si="14"/>
        <v>4.1128221465520003</v>
      </c>
      <c r="D127" s="90">
        <f t="shared" si="12"/>
        <v>4.1128221465520003</v>
      </c>
      <c r="E127" s="12">
        <v>4.0060224</v>
      </c>
      <c r="F127" s="9">
        <f t="shared" ref="F127" si="18">100*C127/E127</f>
        <v>102.66597976466633</v>
      </c>
      <c r="G127" s="40"/>
      <c r="H127" s="25" t="s">
        <v>20</v>
      </c>
      <c r="I127" s="25">
        <v>0.05</v>
      </c>
      <c r="J127" s="58">
        <v>1</v>
      </c>
      <c r="K127" s="44">
        <v>44791</v>
      </c>
    </row>
    <row r="128" spans="1:11" x14ac:dyDescent="0.15">
      <c r="A128" s="45" t="s">
        <v>103</v>
      </c>
      <c r="B128" s="45">
        <v>0.59699999999999998</v>
      </c>
      <c r="C128" s="12">
        <f t="shared" si="14"/>
        <v>-3.327469196819921E-2</v>
      </c>
      <c r="D128" s="90">
        <f t="shared" si="12"/>
        <v>-3.327469196819921E-2</v>
      </c>
      <c r="E128" s="37"/>
      <c r="F128" s="24"/>
      <c r="G128" s="40"/>
      <c r="H128" s="25" t="s">
        <v>20</v>
      </c>
      <c r="I128" s="25">
        <v>0.05</v>
      </c>
      <c r="J128" s="58">
        <v>1</v>
      </c>
      <c r="K128" s="44">
        <v>44791</v>
      </c>
    </row>
    <row r="129" spans="1:11" x14ac:dyDescent="0.15">
      <c r="A129" s="45" t="s">
        <v>29</v>
      </c>
      <c r="B129" s="45">
        <v>75.5</v>
      </c>
      <c r="C129" s="12">
        <f t="shared" si="14"/>
        <v>10.313448287799998</v>
      </c>
      <c r="D129" s="90">
        <f t="shared" si="12"/>
        <v>10.313448287799998</v>
      </c>
      <c r="E129" s="14">
        <v>10.015056000000001</v>
      </c>
      <c r="F129" s="9">
        <f>100*C129/E129</f>
        <v>102.97943703759616</v>
      </c>
      <c r="G129" s="40"/>
      <c r="H129" s="25" t="s">
        <v>20</v>
      </c>
      <c r="I129" s="25">
        <v>0.05</v>
      </c>
      <c r="J129" s="58">
        <v>1</v>
      </c>
      <c r="K129" s="44">
        <v>44791</v>
      </c>
    </row>
    <row r="130" spans="1:11" x14ac:dyDescent="0.15">
      <c r="A130" s="45" t="s">
        <v>30</v>
      </c>
      <c r="B130" s="45">
        <v>31.1</v>
      </c>
      <c r="C130" s="12">
        <f t="shared" si="14"/>
        <v>4.1128221465520003</v>
      </c>
      <c r="D130" s="90">
        <f t="shared" si="12"/>
        <v>4.1128221465520003</v>
      </c>
      <c r="E130" s="12">
        <v>4.0060224</v>
      </c>
      <c r="F130" s="9">
        <f t="shared" ref="F130:F135" si="19">100*C130/E130</f>
        <v>102.66597976466633</v>
      </c>
      <c r="G130" s="40"/>
      <c r="H130" s="25" t="s">
        <v>20</v>
      </c>
      <c r="I130" s="25">
        <v>0.05</v>
      </c>
      <c r="J130" s="58">
        <v>1</v>
      </c>
      <c r="K130" s="44">
        <v>44791</v>
      </c>
    </row>
    <row r="131" spans="1:11" x14ac:dyDescent="0.15">
      <c r="A131" s="45" t="s">
        <v>31</v>
      </c>
      <c r="B131" s="45">
        <v>16.100000000000001</v>
      </c>
      <c r="C131" s="12">
        <f t="shared" si="14"/>
        <v>2.0623799769519997</v>
      </c>
      <c r="D131" s="90">
        <f t="shared" si="12"/>
        <v>2.0623799769519997</v>
      </c>
      <c r="E131" s="12">
        <v>2.0030112000000004</v>
      </c>
      <c r="F131" s="9">
        <f t="shared" si="19"/>
        <v>102.96397628490541</v>
      </c>
      <c r="G131" s="40"/>
      <c r="H131" s="25" t="s">
        <v>20</v>
      </c>
      <c r="I131" s="25">
        <v>0.05</v>
      </c>
      <c r="J131" s="58">
        <v>1</v>
      </c>
      <c r="K131" s="44">
        <v>44791</v>
      </c>
    </row>
    <row r="132" spans="1:11" x14ac:dyDescent="0.15">
      <c r="A132" s="45" t="s">
        <v>32</v>
      </c>
      <c r="B132" s="45">
        <v>8.5399999999999991</v>
      </c>
      <c r="C132" s="12">
        <f t="shared" si="14"/>
        <v>1.0374491918819198</v>
      </c>
      <c r="D132" s="90">
        <f t="shared" si="12"/>
        <v>1.0374491918819198</v>
      </c>
      <c r="E132" s="12">
        <v>1.0015056000000002</v>
      </c>
      <c r="F132" s="9">
        <f t="shared" si="19"/>
        <v>103.58895565655544</v>
      </c>
      <c r="G132" s="40"/>
      <c r="H132" s="25" t="s">
        <v>20</v>
      </c>
      <c r="I132" s="25">
        <v>0.05</v>
      </c>
      <c r="J132" s="58">
        <v>1</v>
      </c>
      <c r="K132" s="44">
        <v>44791</v>
      </c>
    </row>
    <row r="133" spans="1:11" x14ac:dyDescent="0.15">
      <c r="A133" s="45" t="s">
        <v>33</v>
      </c>
      <c r="B133" s="45">
        <v>4.71</v>
      </c>
      <c r="C133" s="12">
        <f t="shared" si="14"/>
        <v>0.52037723295992</v>
      </c>
      <c r="D133" s="90">
        <f t="shared" si="12"/>
        <v>0.52037723295992</v>
      </c>
      <c r="E133" s="12">
        <v>0.50075280000000011</v>
      </c>
      <c r="F133" s="9">
        <f t="shared" si="19"/>
        <v>103.91898616641183</v>
      </c>
      <c r="G133" s="40"/>
      <c r="H133" s="25" t="s">
        <v>20</v>
      </c>
      <c r="I133" s="25">
        <v>0.05</v>
      </c>
      <c r="J133" s="58">
        <v>1</v>
      </c>
      <c r="K133" s="44">
        <v>44791</v>
      </c>
    </row>
    <row r="134" spans="1:11" x14ac:dyDescent="0.15">
      <c r="A134" s="45" t="s">
        <v>34</v>
      </c>
      <c r="B134" s="45">
        <v>2.54</v>
      </c>
      <c r="C134" s="12">
        <f t="shared" si="14"/>
        <v>0.22806307290591998</v>
      </c>
      <c r="D134" s="90">
        <f t="shared" si="12"/>
        <v>0.22806307290591998</v>
      </c>
      <c r="E134" s="12">
        <v>0.19695292035398232</v>
      </c>
      <c r="F134" s="9">
        <f t="shared" si="19"/>
        <v>115.7957305207882</v>
      </c>
      <c r="G134" s="40"/>
      <c r="H134" s="25" t="s">
        <v>20</v>
      </c>
      <c r="I134" s="25">
        <v>0.05</v>
      </c>
      <c r="J134" s="58">
        <v>1</v>
      </c>
      <c r="K134" s="44">
        <v>44791</v>
      </c>
    </row>
    <row r="135" spans="1:11" x14ac:dyDescent="0.15">
      <c r="A135" s="45" t="s">
        <v>35</v>
      </c>
      <c r="B135" s="45">
        <v>1.79</v>
      </c>
      <c r="C135" s="12">
        <f t="shared" si="14"/>
        <v>0.12714187598391996</v>
      </c>
      <c r="D135" s="90">
        <f t="shared" si="12"/>
        <v>0.12714187598391996</v>
      </c>
      <c r="E135" s="12">
        <v>0.10015056000000001</v>
      </c>
      <c r="F135" s="9">
        <f t="shared" si="19"/>
        <v>126.95073895135478</v>
      </c>
      <c r="G135" s="40"/>
      <c r="H135" s="25" t="s">
        <v>20</v>
      </c>
      <c r="I135" s="25">
        <v>0.05</v>
      </c>
      <c r="J135" s="58">
        <v>1</v>
      </c>
      <c r="K135" s="44">
        <v>44791</v>
      </c>
    </row>
    <row r="136" spans="1:11" x14ac:dyDescent="0.15">
      <c r="A136" s="45" t="s">
        <v>36</v>
      </c>
      <c r="B136" s="45">
        <v>0.61299999999999999</v>
      </c>
      <c r="C136" s="12">
        <f t="shared" si="14"/>
        <v>-3.1124192010567195E-2</v>
      </c>
      <c r="D136" s="90">
        <f t="shared" si="12"/>
        <v>-3.1124192010567195E-2</v>
      </c>
      <c r="E136" s="12">
        <v>0</v>
      </c>
      <c r="F136" s="9"/>
      <c r="G136" s="40"/>
      <c r="H136" s="25" t="s">
        <v>20</v>
      </c>
      <c r="I136" s="25">
        <v>0.05</v>
      </c>
      <c r="J136" s="58">
        <v>1</v>
      </c>
      <c r="K136" s="44">
        <v>44791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BFED-1E5E-FA4B-81C7-F249DBE095F6}">
  <dimension ref="A1:L136"/>
  <sheetViews>
    <sheetView zoomScale="130" zoomScaleNormal="130" workbookViewId="0">
      <selection activeCell="D26" sqref="D26"/>
    </sheetView>
  </sheetViews>
  <sheetFormatPr baseColWidth="10" defaultColWidth="9.1640625" defaultRowHeight="11" x14ac:dyDescent="0.15"/>
  <cols>
    <col min="1" max="1" width="18" style="46" customWidth="1"/>
    <col min="2" max="2" width="9.1640625" style="38"/>
    <col min="3" max="3" width="9.1640625" style="12"/>
    <col min="4" max="4" width="9.1640625" style="92"/>
    <col min="5" max="5" width="9.1640625" style="38"/>
    <col min="6" max="6" width="9.1640625" style="4"/>
    <col min="7" max="7" width="6" style="41" customWidth="1"/>
    <col min="8" max="8" width="6.5" style="4" customWidth="1"/>
    <col min="9" max="9" width="5.6640625" style="4" customWidth="1"/>
    <col min="10" max="10" width="5.1640625" style="4" customWidth="1"/>
    <col min="11" max="11" width="8.6640625" style="27" customWidth="1"/>
    <col min="12" max="12" width="82.5" style="4" customWidth="1"/>
    <col min="13" max="16384" width="9.1640625" style="4"/>
  </cols>
  <sheetData>
    <row r="1" spans="1:12" ht="31.5" customHeight="1" thickBot="1" x14ac:dyDescent="0.2">
      <c r="A1" s="39" t="s">
        <v>0</v>
      </c>
      <c r="B1" s="66" t="s">
        <v>18</v>
      </c>
      <c r="C1" s="19" t="s">
        <v>48</v>
      </c>
      <c r="D1" s="19" t="s">
        <v>176</v>
      </c>
      <c r="E1" s="19" t="s">
        <v>49</v>
      </c>
      <c r="F1" s="20" t="s">
        <v>4</v>
      </c>
      <c r="G1" s="20" t="s">
        <v>1</v>
      </c>
      <c r="H1" s="21" t="s">
        <v>2</v>
      </c>
      <c r="I1" s="21" t="s">
        <v>37</v>
      </c>
      <c r="J1" s="21" t="s">
        <v>21</v>
      </c>
      <c r="K1" s="26" t="s">
        <v>19</v>
      </c>
      <c r="L1" s="22" t="s">
        <v>3</v>
      </c>
    </row>
    <row r="2" spans="1:12" ht="21.75" customHeight="1" x14ac:dyDescent="0.15">
      <c r="A2" s="45" t="s">
        <v>29</v>
      </c>
      <c r="B2" s="45">
        <v>66.8</v>
      </c>
      <c r="C2" s="12">
        <f>B2^2*0.0000804081+B2*0.146391-0.121147</f>
        <v>10.016572040143998</v>
      </c>
      <c r="D2" s="88">
        <f t="shared" ref="D2:D33" si="0">J2*C2</f>
        <v>10.016572040143998</v>
      </c>
      <c r="E2" s="14">
        <v>10.015056000000001</v>
      </c>
      <c r="F2" s="9">
        <f>100*C2/E2</f>
        <v>100.01513761025397</v>
      </c>
      <c r="H2" s="58" t="s">
        <v>20</v>
      </c>
      <c r="I2" s="58">
        <v>0.05</v>
      </c>
      <c r="J2" s="58">
        <v>1</v>
      </c>
      <c r="K2" s="44">
        <v>44791</v>
      </c>
      <c r="L2" s="4" t="s">
        <v>167</v>
      </c>
    </row>
    <row r="3" spans="1:12" x14ac:dyDescent="0.15">
      <c r="A3" s="45" t="s">
        <v>29</v>
      </c>
      <c r="B3" s="45">
        <v>73.400000000000006</v>
      </c>
      <c r="C3" s="12">
        <f>B3^2*0.0000497912+B3*0.134346-0.113497</f>
        <v>10.015752477471999</v>
      </c>
      <c r="D3" s="90">
        <f t="shared" si="0"/>
        <v>10.015752477471999</v>
      </c>
      <c r="E3" s="14">
        <v>10.015056000000001</v>
      </c>
      <c r="F3" s="9">
        <f>100*C3/E3</f>
        <v>100.00695430431939</v>
      </c>
      <c r="G3" s="40"/>
      <c r="H3" s="25" t="s">
        <v>20</v>
      </c>
      <c r="I3" s="25">
        <v>0.05</v>
      </c>
      <c r="J3" s="58">
        <v>1</v>
      </c>
      <c r="K3" s="44">
        <v>44791</v>
      </c>
      <c r="L3" s="4" t="s">
        <v>169</v>
      </c>
    </row>
    <row r="4" spans="1:12" x14ac:dyDescent="0.15">
      <c r="A4" s="76" t="s">
        <v>72</v>
      </c>
      <c r="B4" s="76">
        <v>205</v>
      </c>
      <c r="C4" s="77">
        <f>B4^2*0.0000804081+B4*0.146391-0.121147</f>
        <v>33.268158402499999</v>
      </c>
      <c r="D4" s="89">
        <f t="shared" si="0"/>
        <v>33.268158402499999</v>
      </c>
      <c r="E4" s="77"/>
      <c r="F4" s="78"/>
      <c r="G4" s="79"/>
      <c r="H4" s="80" t="s">
        <v>20</v>
      </c>
      <c r="I4" s="80">
        <v>0.05</v>
      </c>
      <c r="J4" s="80">
        <v>1</v>
      </c>
      <c r="K4" s="81">
        <v>44791</v>
      </c>
      <c r="L4" s="82" t="s">
        <v>170</v>
      </c>
    </row>
    <row r="5" spans="1:12" x14ac:dyDescent="0.15">
      <c r="A5" s="76" t="s">
        <v>73</v>
      </c>
      <c r="B5" s="76">
        <v>205</v>
      </c>
      <c r="C5" s="77">
        <f>B5^2*0.0000804081+B5*0.146391-0.121147</f>
        <v>33.268158402499999</v>
      </c>
      <c r="D5" s="89">
        <f t="shared" si="0"/>
        <v>33.268158402499999</v>
      </c>
      <c r="E5" s="77"/>
      <c r="F5" s="78"/>
      <c r="G5" s="79">
        <f>200*ABS((D4-D5)/(D4+D5))</f>
        <v>0</v>
      </c>
      <c r="H5" s="80" t="s">
        <v>20</v>
      </c>
      <c r="I5" s="80">
        <v>0.05</v>
      </c>
      <c r="J5" s="80">
        <v>1</v>
      </c>
      <c r="K5" s="81">
        <v>44791</v>
      </c>
      <c r="L5" s="82" t="s">
        <v>170</v>
      </c>
    </row>
    <row r="6" spans="1:12" x14ac:dyDescent="0.15">
      <c r="A6" s="76" t="s">
        <v>80</v>
      </c>
      <c r="B6" s="76">
        <v>205</v>
      </c>
      <c r="C6" s="77">
        <f>B6^2*0.0000804081+B6*0.146391-0.121147</f>
        <v>33.268158402499999</v>
      </c>
      <c r="D6" s="89">
        <f t="shared" si="0"/>
        <v>33.268158402499999</v>
      </c>
      <c r="E6" s="77"/>
      <c r="F6" s="78"/>
      <c r="G6" s="79"/>
      <c r="H6" s="80" t="s">
        <v>20</v>
      </c>
      <c r="I6" s="80">
        <v>0.05</v>
      </c>
      <c r="J6" s="80">
        <v>1</v>
      </c>
      <c r="K6" s="81">
        <v>44791</v>
      </c>
      <c r="L6" s="82" t="s">
        <v>170</v>
      </c>
    </row>
    <row r="7" spans="1:12" x14ac:dyDescent="0.15">
      <c r="A7" s="76" t="s">
        <v>171</v>
      </c>
      <c r="B7" s="76">
        <v>208</v>
      </c>
      <c r="C7" s="77">
        <f>B7^2*0.0000804081+B7*0.146391-0.121147</f>
        <v>33.8069570384</v>
      </c>
      <c r="D7" s="89">
        <f t="shared" si="0"/>
        <v>33.8069570384</v>
      </c>
      <c r="E7" s="77"/>
      <c r="F7" s="78"/>
      <c r="G7" s="79"/>
      <c r="H7" s="80" t="s">
        <v>20</v>
      </c>
      <c r="I7" s="80">
        <v>0.05</v>
      </c>
      <c r="J7" s="80">
        <v>1</v>
      </c>
      <c r="K7" s="81">
        <v>44791</v>
      </c>
      <c r="L7" s="82" t="s">
        <v>170</v>
      </c>
    </row>
    <row r="8" spans="1:12" x14ac:dyDescent="0.15">
      <c r="A8" s="76" t="s">
        <v>140</v>
      </c>
      <c r="B8" s="76">
        <v>225</v>
      </c>
      <c r="C8" s="77">
        <f>B8^2*0.0000497912+B8*0.134346-0.113497</f>
        <v>32.635032500000001</v>
      </c>
      <c r="D8" s="89">
        <f t="shared" si="0"/>
        <v>32.635032500000001</v>
      </c>
      <c r="E8" s="77"/>
      <c r="F8" s="78"/>
      <c r="G8" s="79"/>
      <c r="H8" s="80" t="s">
        <v>20</v>
      </c>
      <c r="I8" s="80">
        <v>0.05</v>
      </c>
      <c r="J8" s="80">
        <v>1</v>
      </c>
      <c r="K8" s="81">
        <v>44791</v>
      </c>
      <c r="L8" s="82" t="s">
        <v>170</v>
      </c>
    </row>
    <row r="9" spans="1:12" x14ac:dyDescent="0.15">
      <c r="A9" s="76" t="s">
        <v>147</v>
      </c>
      <c r="B9" s="76">
        <v>227</v>
      </c>
      <c r="C9" s="77">
        <f>B9^2*0.0000497912+B9*0.134346-0.113497</f>
        <v>32.948735744799997</v>
      </c>
      <c r="D9" s="89">
        <f t="shared" si="0"/>
        <v>32.948735744799997</v>
      </c>
      <c r="E9" s="77"/>
      <c r="F9" s="78"/>
      <c r="G9" s="79"/>
      <c r="H9" s="80" t="s">
        <v>20</v>
      </c>
      <c r="I9" s="80">
        <v>0.05</v>
      </c>
      <c r="J9" s="80">
        <v>1</v>
      </c>
      <c r="K9" s="81">
        <v>44791</v>
      </c>
      <c r="L9" s="82" t="s">
        <v>170</v>
      </c>
    </row>
    <row r="10" spans="1:12" x14ac:dyDescent="0.15">
      <c r="A10" s="76" t="s">
        <v>148</v>
      </c>
      <c r="B10" s="76">
        <v>230</v>
      </c>
      <c r="C10" s="77">
        <f>B10^2*0.0000497912+B10*0.134346-0.113497</f>
        <v>33.420037479999998</v>
      </c>
      <c r="D10" s="89">
        <f t="shared" si="0"/>
        <v>33.420037479999998</v>
      </c>
      <c r="E10" s="77"/>
      <c r="F10" s="78"/>
      <c r="G10" s="79"/>
      <c r="H10" s="80" t="s">
        <v>20</v>
      </c>
      <c r="I10" s="80">
        <v>0.05</v>
      </c>
      <c r="J10" s="80">
        <v>1</v>
      </c>
      <c r="K10" s="81">
        <v>44791</v>
      </c>
      <c r="L10" s="82" t="s">
        <v>170</v>
      </c>
    </row>
    <row r="11" spans="1:12" x14ac:dyDescent="0.15">
      <c r="A11" s="76" t="s">
        <v>149</v>
      </c>
      <c r="B11" s="76">
        <v>227</v>
      </c>
      <c r="C11" s="77">
        <f>B11^2*0.0000497912+B11*0.134346-0.113497</f>
        <v>32.948735744799997</v>
      </c>
      <c r="D11" s="89">
        <f t="shared" si="0"/>
        <v>32.948735744799997</v>
      </c>
      <c r="E11" s="77"/>
      <c r="F11" s="78"/>
      <c r="G11" s="79"/>
      <c r="H11" s="80" t="s">
        <v>20</v>
      </c>
      <c r="I11" s="80">
        <v>0.05</v>
      </c>
      <c r="J11" s="80">
        <v>1</v>
      </c>
      <c r="K11" s="81">
        <v>44791</v>
      </c>
      <c r="L11" s="82" t="s">
        <v>170</v>
      </c>
    </row>
    <row r="12" spans="1:12" x14ac:dyDescent="0.15">
      <c r="A12" s="45" t="s">
        <v>136</v>
      </c>
      <c r="B12" s="45">
        <v>13.5</v>
      </c>
      <c r="C12" s="12">
        <f>B12^2*0.0000497912+B12*0.134346-0.113497</f>
        <v>1.7092484461999999</v>
      </c>
      <c r="D12" s="90">
        <f t="shared" si="0"/>
        <v>1.7092484461999999</v>
      </c>
      <c r="E12" s="37"/>
      <c r="F12" s="24"/>
      <c r="G12" s="40"/>
      <c r="H12" s="25" t="s">
        <v>20</v>
      </c>
      <c r="I12" s="25">
        <v>0.05</v>
      </c>
      <c r="J12" s="58">
        <v>1</v>
      </c>
      <c r="K12" s="44">
        <v>44791</v>
      </c>
      <c r="L12" s="4" t="s">
        <v>168</v>
      </c>
    </row>
    <row r="13" spans="1:12" x14ac:dyDescent="0.15">
      <c r="A13" s="45" t="s">
        <v>30</v>
      </c>
      <c r="B13" s="45">
        <v>27.7</v>
      </c>
      <c r="C13" s="12">
        <f t="shared" ref="C13:C29" si="1">B13^2*0.0000804081+B13*0.146391-0.121147</f>
        <v>3.9955800310489997</v>
      </c>
      <c r="D13" s="88">
        <f t="shared" si="0"/>
        <v>3.9955800310489997</v>
      </c>
      <c r="E13" s="12">
        <v>4.0060224</v>
      </c>
      <c r="F13" s="9">
        <f t="shared" ref="F13:F18" si="2">100*C13/E13</f>
        <v>99.739333236104713</v>
      </c>
      <c r="H13" s="58" t="s">
        <v>20</v>
      </c>
      <c r="I13" s="58">
        <v>0.05</v>
      </c>
      <c r="J13" s="58">
        <v>1</v>
      </c>
      <c r="K13" s="44">
        <v>44791</v>
      </c>
    </row>
    <row r="14" spans="1:12" s="13" customFormat="1" x14ac:dyDescent="0.15">
      <c r="A14" s="45" t="s">
        <v>31</v>
      </c>
      <c r="B14" s="45">
        <v>14.4</v>
      </c>
      <c r="C14" s="12">
        <f t="shared" si="1"/>
        <v>2.003556823616</v>
      </c>
      <c r="D14" s="88">
        <f t="shared" si="0"/>
        <v>2.003556823616</v>
      </c>
      <c r="E14" s="12">
        <v>2.0030112000000004</v>
      </c>
      <c r="F14" s="9">
        <f t="shared" si="2"/>
        <v>100.02724016800303</v>
      </c>
      <c r="G14" s="41"/>
      <c r="H14" s="58" t="s">
        <v>20</v>
      </c>
      <c r="I14" s="58">
        <v>0.05</v>
      </c>
      <c r="J14" s="58">
        <v>1</v>
      </c>
      <c r="K14" s="44">
        <v>44791</v>
      </c>
      <c r="L14" s="4"/>
    </row>
    <row r="15" spans="1:12" x14ac:dyDescent="0.15">
      <c r="A15" s="45" t="s">
        <v>32</v>
      </c>
      <c r="B15" s="45">
        <v>7.73</v>
      </c>
      <c r="C15" s="12">
        <f t="shared" si="1"/>
        <v>1.0152600471584901</v>
      </c>
      <c r="D15" s="88">
        <f t="shared" si="0"/>
        <v>1.0152600471584901</v>
      </c>
      <c r="E15" s="12">
        <v>1.0015056000000002</v>
      </c>
      <c r="F15" s="9">
        <f t="shared" si="2"/>
        <v>101.37337695949877</v>
      </c>
      <c r="H15" s="58" t="s">
        <v>20</v>
      </c>
      <c r="I15" s="58">
        <v>0.05</v>
      </c>
      <c r="J15" s="58">
        <v>1</v>
      </c>
      <c r="K15" s="44">
        <v>44791</v>
      </c>
    </row>
    <row r="16" spans="1:12" x14ac:dyDescent="0.15">
      <c r="A16" s="45" t="s">
        <v>33</v>
      </c>
      <c r="B16" s="45">
        <v>4.29</v>
      </c>
      <c r="C16" s="12">
        <f t="shared" si="1"/>
        <v>0.50835022871321001</v>
      </c>
      <c r="D16" s="88">
        <f t="shared" si="0"/>
        <v>0.50835022871321001</v>
      </c>
      <c r="E16" s="12">
        <v>0.50075280000000011</v>
      </c>
      <c r="F16" s="9">
        <f t="shared" si="2"/>
        <v>101.51720144414767</v>
      </c>
      <c r="H16" s="58" t="s">
        <v>20</v>
      </c>
      <c r="I16" s="58">
        <v>0.05</v>
      </c>
      <c r="J16" s="58">
        <v>1</v>
      </c>
      <c r="K16" s="44">
        <v>44791</v>
      </c>
    </row>
    <row r="17" spans="1:12" x14ac:dyDescent="0.15">
      <c r="A17" s="45" t="s">
        <v>34</v>
      </c>
      <c r="B17" s="45">
        <v>2.29</v>
      </c>
      <c r="C17" s="12">
        <f t="shared" si="1"/>
        <v>0.21451005811720997</v>
      </c>
      <c r="D17" s="88">
        <f t="shared" si="0"/>
        <v>0.21451005811720997</v>
      </c>
      <c r="E17" s="12">
        <v>0.19695292035398232</v>
      </c>
      <c r="F17" s="9">
        <f t="shared" si="2"/>
        <v>108.91438305746993</v>
      </c>
      <c r="H17" s="58" t="s">
        <v>20</v>
      </c>
      <c r="I17" s="58">
        <v>0.05</v>
      </c>
      <c r="J17" s="58">
        <v>1</v>
      </c>
      <c r="K17" s="44">
        <v>44791</v>
      </c>
    </row>
    <row r="18" spans="1:12" x14ac:dyDescent="0.15">
      <c r="A18" s="45" t="s">
        <v>35</v>
      </c>
      <c r="B18" s="45">
        <v>1.61</v>
      </c>
      <c r="C18" s="12">
        <f t="shared" si="1"/>
        <v>0.11475093583600998</v>
      </c>
      <c r="D18" s="88">
        <f t="shared" si="0"/>
        <v>0.11475093583600998</v>
      </c>
      <c r="E18" s="12">
        <v>0.10015056000000001</v>
      </c>
      <c r="F18" s="9">
        <f t="shared" si="2"/>
        <v>114.57842655698576</v>
      </c>
      <c r="H18" s="58" t="s">
        <v>20</v>
      </c>
      <c r="I18" s="58">
        <v>0.05</v>
      </c>
      <c r="J18" s="58">
        <v>1</v>
      </c>
      <c r="K18" s="44">
        <v>44791</v>
      </c>
    </row>
    <row r="19" spans="1:12" x14ac:dyDescent="0.15">
      <c r="A19" s="45" t="s">
        <v>36</v>
      </c>
      <c r="B19" s="45">
        <v>0.51900000000000002</v>
      </c>
      <c r="C19" s="12">
        <f t="shared" si="1"/>
        <v>-4.5148412193775911E-2</v>
      </c>
      <c r="D19" s="88">
        <f t="shared" si="0"/>
        <v>-4.5148412193775911E-2</v>
      </c>
      <c r="E19" s="12">
        <v>0</v>
      </c>
      <c r="F19" s="9"/>
      <c r="H19" s="58" t="s">
        <v>20</v>
      </c>
      <c r="I19" s="58">
        <v>0.05</v>
      </c>
      <c r="J19" s="58">
        <v>1</v>
      </c>
      <c r="K19" s="44">
        <v>44791</v>
      </c>
    </row>
    <row r="20" spans="1:12" x14ac:dyDescent="0.15">
      <c r="A20" s="45" t="s">
        <v>43</v>
      </c>
      <c r="B20" s="45">
        <v>22.5</v>
      </c>
      <c r="C20" s="12">
        <f t="shared" si="1"/>
        <v>3.2133571006249997</v>
      </c>
      <c r="D20" s="88">
        <f t="shared" si="0"/>
        <v>3.2133571006249997</v>
      </c>
      <c r="E20" s="12">
        <v>3.29</v>
      </c>
      <c r="F20" s="9">
        <f>100*C20/E20</f>
        <v>97.670428590425516</v>
      </c>
      <c r="H20" s="58" t="s">
        <v>20</v>
      </c>
      <c r="I20" s="58">
        <v>0.05</v>
      </c>
      <c r="J20" s="58">
        <v>1</v>
      </c>
      <c r="K20" s="44">
        <v>44791</v>
      </c>
    </row>
    <row r="21" spans="1:12" x14ac:dyDescent="0.15">
      <c r="A21" s="45" t="s">
        <v>51</v>
      </c>
      <c r="B21" s="45">
        <v>0.55300000000000005</v>
      </c>
      <c r="C21" s="12">
        <f t="shared" si="1"/>
        <v>-4.0168187479347098E-2</v>
      </c>
      <c r="D21" s="88">
        <f t="shared" si="0"/>
        <v>-4.0168187479347098E-2</v>
      </c>
      <c r="E21" s="12"/>
      <c r="F21" s="9"/>
      <c r="H21" s="58" t="s">
        <v>20</v>
      </c>
      <c r="I21" s="58">
        <v>0.05</v>
      </c>
      <c r="J21" s="58">
        <v>1</v>
      </c>
      <c r="K21" s="44">
        <v>44791</v>
      </c>
    </row>
    <row r="22" spans="1:12" x14ac:dyDescent="0.15">
      <c r="A22" s="124" t="s">
        <v>74</v>
      </c>
      <c r="B22" s="45">
        <v>2.74</v>
      </c>
      <c r="C22" s="12">
        <f t="shared" si="1"/>
        <v>0.28056801185156005</v>
      </c>
      <c r="D22" s="90">
        <f t="shared" si="0"/>
        <v>0.28056801185156005</v>
      </c>
      <c r="E22" s="37"/>
      <c r="F22" s="24"/>
      <c r="G22" s="40"/>
      <c r="H22" s="25" t="s">
        <v>20</v>
      </c>
      <c r="I22" s="25">
        <v>0.05</v>
      </c>
      <c r="J22" s="58">
        <v>1</v>
      </c>
      <c r="K22" s="44">
        <v>44791</v>
      </c>
      <c r="L22" s="13"/>
    </row>
    <row r="23" spans="1:12" x14ac:dyDescent="0.15">
      <c r="A23" s="124" t="s">
        <v>75</v>
      </c>
      <c r="B23" s="45">
        <v>3.83</v>
      </c>
      <c r="C23" s="12">
        <f t="shared" si="1"/>
        <v>0.44071002837808992</v>
      </c>
      <c r="D23" s="88">
        <f t="shared" si="0"/>
        <v>0.44071002837808992</v>
      </c>
      <c r="E23" s="12"/>
      <c r="F23" s="9"/>
      <c r="H23" s="58" t="s">
        <v>20</v>
      </c>
      <c r="I23" s="58">
        <v>0.05</v>
      </c>
      <c r="J23" s="58">
        <v>1</v>
      </c>
      <c r="K23" s="44">
        <v>44791</v>
      </c>
    </row>
    <row r="24" spans="1:12" x14ac:dyDescent="0.15">
      <c r="A24" s="124" t="s">
        <v>76</v>
      </c>
      <c r="B24" s="45">
        <v>4.03</v>
      </c>
      <c r="C24" s="12">
        <f t="shared" si="1"/>
        <v>0.47011462991129005</v>
      </c>
      <c r="D24" s="88">
        <f t="shared" si="0"/>
        <v>0.47011462991129005</v>
      </c>
      <c r="E24" s="12"/>
      <c r="F24" s="9"/>
      <c r="H24" s="58" t="s">
        <v>20</v>
      </c>
      <c r="I24" s="58">
        <v>0.05</v>
      </c>
      <c r="J24" s="58">
        <v>1</v>
      </c>
      <c r="K24" s="44">
        <v>44791</v>
      </c>
    </row>
    <row r="25" spans="1:12" x14ac:dyDescent="0.15">
      <c r="A25" s="45" t="s">
        <v>77</v>
      </c>
      <c r="B25" s="45">
        <v>6.93</v>
      </c>
      <c r="C25" s="12">
        <f t="shared" si="1"/>
        <v>0.89720422096168984</v>
      </c>
      <c r="D25" s="88">
        <f t="shared" si="0"/>
        <v>0.89720422096168984</v>
      </c>
      <c r="E25" s="60"/>
      <c r="F25" s="9"/>
      <c r="H25" s="58" t="s">
        <v>20</v>
      </c>
      <c r="I25" s="58">
        <v>0.05</v>
      </c>
      <c r="J25" s="58">
        <v>1</v>
      </c>
      <c r="K25" s="44">
        <v>44791</v>
      </c>
    </row>
    <row r="26" spans="1:12" x14ac:dyDescent="0.15">
      <c r="A26" s="45" t="s">
        <v>78</v>
      </c>
      <c r="B26" s="45">
        <v>7.63</v>
      </c>
      <c r="C26" s="12">
        <f t="shared" si="1"/>
        <v>1.0004974403168898</v>
      </c>
      <c r="D26" s="88">
        <f t="shared" si="0"/>
        <v>1.0004974403168898</v>
      </c>
      <c r="E26" s="12"/>
      <c r="F26" s="9"/>
      <c r="H26" s="58" t="s">
        <v>20</v>
      </c>
      <c r="I26" s="58">
        <v>0.05</v>
      </c>
      <c r="J26" s="58">
        <v>1</v>
      </c>
      <c r="K26" s="44">
        <v>44791</v>
      </c>
    </row>
    <row r="27" spans="1:12" x14ac:dyDescent="0.15">
      <c r="A27" s="45" t="s">
        <v>79</v>
      </c>
      <c r="B27" s="45">
        <v>9.52</v>
      </c>
      <c r="C27" s="12">
        <f t="shared" si="1"/>
        <v>1.2797827382662397</v>
      </c>
      <c r="D27" s="88">
        <f t="shared" si="0"/>
        <v>1.2797827382662397</v>
      </c>
      <c r="E27" s="12"/>
      <c r="F27" s="9"/>
      <c r="H27" s="58" t="s">
        <v>20</v>
      </c>
      <c r="I27" s="58">
        <v>0.05</v>
      </c>
      <c r="J27" s="58">
        <v>1</v>
      </c>
      <c r="K27" s="44">
        <v>44791</v>
      </c>
    </row>
    <row r="28" spans="1:12" x14ac:dyDescent="0.15">
      <c r="A28" s="45" t="s">
        <v>44</v>
      </c>
      <c r="B28" s="45">
        <v>29.2</v>
      </c>
      <c r="C28" s="12">
        <f t="shared" si="1"/>
        <v>4.2220293623840002</v>
      </c>
      <c r="D28" s="90">
        <f t="shared" si="0"/>
        <v>4.2220293623840002</v>
      </c>
      <c r="E28" s="12">
        <v>4.0060224</v>
      </c>
      <c r="F28" s="9">
        <f>100*C28/E28</f>
        <v>105.39205578041701</v>
      </c>
      <c r="G28" s="40"/>
      <c r="H28" s="25" t="s">
        <v>20</v>
      </c>
      <c r="I28" s="25">
        <v>0.05</v>
      </c>
      <c r="J28" s="58">
        <v>1</v>
      </c>
      <c r="K28" s="44">
        <v>44791</v>
      </c>
    </row>
    <row r="29" spans="1:12" x14ac:dyDescent="0.15">
      <c r="A29" s="45" t="s">
        <v>45</v>
      </c>
      <c r="B29" s="45">
        <v>0.55800000000000005</v>
      </c>
      <c r="C29" s="12">
        <f t="shared" si="1"/>
        <v>-3.9435785812351604E-2</v>
      </c>
      <c r="D29" s="90">
        <f t="shared" si="0"/>
        <v>-3.9435785812351604E-2</v>
      </c>
      <c r="E29" s="37"/>
      <c r="F29" s="24"/>
      <c r="G29" s="40"/>
      <c r="H29" s="25" t="s">
        <v>20</v>
      </c>
      <c r="I29" s="25">
        <v>0.05</v>
      </c>
      <c r="J29" s="58">
        <v>1</v>
      </c>
      <c r="K29" s="44">
        <v>44791</v>
      </c>
    </row>
    <row r="30" spans="1:12" x14ac:dyDescent="0.15">
      <c r="A30" s="45" t="s">
        <v>44</v>
      </c>
      <c r="B30" s="45">
        <v>29.2</v>
      </c>
      <c r="C30" s="12">
        <f t="shared" ref="C30:C61" si="3">B30^2*0.0000497912+B30*0.134346-0.113497</f>
        <v>3.8518601687679999</v>
      </c>
      <c r="D30" s="90">
        <f t="shared" si="0"/>
        <v>3.8518601687679999</v>
      </c>
      <c r="E30" s="12">
        <v>4.0060224</v>
      </c>
      <c r="F30" s="9">
        <f>100*C30/E30</f>
        <v>96.151738162222955</v>
      </c>
      <c r="G30" s="40"/>
      <c r="H30" s="25" t="s">
        <v>20</v>
      </c>
      <c r="I30" s="25">
        <v>0.05</v>
      </c>
      <c r="J30" s="58">
        <v>1</v>
      </c>
      <c r="K30" s="44">
        <v>44791</v>
      </c>
    </row>
    <row r="31" spans="1:12" x14ac:dyDescent="0.15">
      <c r="A31" s="45" t="s">
        <v>45</v>
      </c>
      <c r="B31" s="45">
        <v>0.55800000000000005</v>
      </c>
      <c r="C31" s="12">
        <f t="shared" si="3"/>
        <v>-3.8516428812803191E-2</v>
      </c>
      <c r="D31" s="90">
        <f t="shared" si="0"/>
        <v>-3.8516428812803191E-2</v>
      </c>
      <c r="E31" s="37"/>
      <c r="F31" s="24"/>
      <c r="G31" s="40"/>
      <c r="H31" s="25" t="s">
        <v>20</v>
      </c>
      <c r="I31" s="25">
        <v>0.05</v>
      </c>
      <c r="J31" s="58">
        <v>1</v>
      </c>
      <c r="K31" s="44">
        <v>44791</v>
      </c>
    </row>
    <row r="32" spans="1:12" x14ac:dyDescent="0.15">
      <c r="A32" s="45" t="s">
        <v>81</v>
      </c>
      <c r="B32" s="45">
        <v>7.28</v>
      </c>
      <c r="C32" s="12">
        <f t="shared" si="3"/>
        <v>0.86718073393408002</v>
      </c>
      <c r="D32" s="90">
        <f t="shared" si="0"/>
        <v>0.86718073393408002</v>
      </c>
      <c r="E32" s="37"/>
      <c r="F32" s="24"/>
      <c r="G32" s="40"/>
      <c r="H32" s="25" t="s">
        <v>20</v>
      </c>
      <c r="I32" s="25">
        <v>0.05</v>
      </c>
      <c r="J32" s="58">
        <v>1</v>
      </c>
      <c r="K32" s="44">
        <v>44791</v>
      </c>
    </row>
    <row r="33" spans="1:11" x14ac:dyDescent="0.15">
      <c r="A33" s="45" t="s">
        <v>82</v>
      </c>
      <c r="B33" s="45">
        <v>7.21</v>
      </c>
      <c r="C33" s="12">
        <f t="shared" si="3"/>
        <v>0.85772601071992005</v>
      </c>
      <c r="D33" s="90">
        <f t="shared" si="0"/>
        <v>0.85772601071992005</v>
      </c>
      <c r="E33" s="37"/>
      <c r="F33" s="24"/>
      <c r="G33" s="40"/>
      <c r="H33" s="25" t="s">
        <v>20</v>
      </c>
      <c r="I33" s="25">
        <v>0.05</v>
      </c>
      <c r="J33" s="58">
        <v>1</v>
      </c>
      <c r="K33" s="44">
        <v>44791</v>
      </c>
    </row>
    <row r="34" spans="1:11" x14ac:dyDescent="0.15">
      <c r="A34" s="45" t="s">
        <v>83</v>
      </c>
      <c r="B34" s="45">
        <v>6.6</v>
      </c>
      <c r="C34" s="12">
        <f t="shared" si="3"/>
        <v>0.77535550467199998</v>
      </c>
      <c r="D34" s="90">
        <f t="shared" ref="D34:D65" si="4">J34*C34</f>
        <v>0.77535550467199998</v>
      </c>
      <c r="E34" s="37"/>
      <c r="F34" s="24"/>
      <c r="G34" s="40"/>
      <c r="H34" s="25" t="s">
        <v>20</v>
      </c>
      <c r="I34" s="25">
        <v>0.05</v>
      </c>
      <c r="J34" s="58">
        <v>1</v>
      </c>
      <c r="K34" s="44">
        <v>44791</v>
      </c>
    </row>
    <row r="35" spans="1:11" x14ac:dyDescent="0.15">
      <c r="A35" s="45" t="s">
        <v>84</v>
      </c>
      <c r="B35" s="45">
        <v>7.22</v>
      </c>
      <c r="C35" s="12">
        <f t="shared" si="3"/>
        <v>0.85907665559007995</v>
      </c>
      <c r="D35" s="90">
        <f t="shared" si="4"/>
        <v>0.85907665559007995</v>
      </c>
      <c r="E35" s="37"/>
      <c r="F35" s="24"/>
      <c r="G35" s="40"/>
      <c r="H35" s="25" t="s">
        <v>20</v>
      </c>
      <c r="I35" s="25">
        <v>0.05</v>
      </c>
      <c r="J35" s="58">
        <v>1</v>
      </c>
      <c r="K35" s="44">
        <v>44791</v>
      </c>
    </row>
    <row r="36" spans="1:11" x14ac:dyDescent="0.15">
      <c r="A36" s="45" t="s">
        <v>85</v>
      </c>
      <c r="B36" s="45">
        <v>5.84</v>
      </c>
      <c r="C36" s="12">
        <f t="shared" si="3"/>
        <v>0.67278179875071997</v>
      </c>
      <c r="D36" s="90">
        <f t="shared" si="4"/>
        <v>0.67278179875071997</v>
      </c>
      <c r="E36" s="37"/>
      <c r="F36" s="24"/>
      <c r="G36" s="40"/>
      <c r="H36" s="25" t="s">
        <v>20</v>
      </c>
      <c r="I36" s="25">
        <v>0.05</v>
      </c>
      <c r="J36" s="58">
        <v>1</v>
      </c>
      <c r="K36" s="44">
        <v>44791</v>
      </c>
    </row>
    <row r="37" spans="1:11" x14ac:dyDescent="0.15">
      <c r="A37" s="45" t="s">
        <v>86</v>
      </c>
      <c r="B37" s="45">
        <v>7.43</v>
      </c>
      <c r="C37" s="12">
        <f t="shared" si="3"/>
        <v>0.88744249821688004</v>
      </c>
      <c r="D37" s="90">
        <f t="shared" si="4"/>
        <v>0.88744249821688004</v>
      </c>
      <c r="E37" s="37"/>
      <c r="F37" s="24"/>
      <c r="G37" s="40"/>
      <c r="H37" s="25" t="s">
        <v>20</v>
      </c>
      <c r="I37" s="25">
        <v>0.05</v>
      </c>
      <c r="J37" s="58">
        <v>1</v>
      </c>
      <c r="K37" s="44">
        <v>44791</v>
      </c>
    </row>
    <row r="38" spans="1:11" x14ac:dyDescent="0.15">
      <c r="A38" s="45" t="s">
        <v>87</v>
      </c>
      <c r="B38" s="45">
        <v>7.12</v>
      </c>
      <c r="C38" s="12">
        <f t="shared" si="3"/>
        <v>0.84557065500927997</v>
      </c>
      <c r="D38" s="90">
        <f t="shared" si="4"/>
        <v>0.84557065500927997</v>
      </c>
      <c r="E38" s="37"/>
      <c r="F38" s="24"/>
      <c r="G38" s="40"/>
      <c r="H38" s="25" t="s">
        <v>20</v>
      </c>
      <c r="I38" s="25">
        <v>0.05</v>
      </c>
      <c r="J38" s="58">
        <v>1</v>
      </c>
      <c r="K38" s="44">
        <v>44791</v>
      </c>
    </row>
    <row r="39" spans="1:11" x14ac:dyDescent="0.15">
      <c r="A39" s="45" t="s">
        <v>88</v>
      </c>
      <c r="B39" s="45">
        <v>6.11</v>
      </c>
      <c r="C39" s="12">
        <f t="shared" si="3"/>
        <v>0.70921587005752007</v>
      </c>
      <c r="D39" s="90">
        <f t="shared" si="4"/>
        <v>0.70921587005752007</v>
      </c>
      <c r="E39" s="37"/>
      <c r="F39" s="24"/>
      <c r="G39" s="40"/>
      <c r="H39" s="25" t="s">
        <v>20</v>
      </c>
      <c r="I39" s="25">
        <v>0.05</v>
      </c>
      <c r="J39" s="58">
        <v>1</v>
      </c>
      <c r="K39" s="44">
        <v>44791</v>
      </c>
    </row>
    <row r="40" spans="1:11" x14ac:dyDescent="0.15">
      <c r="A40" s="45" t="s">
        <v>89</v>
      </c>
      <c r="B40" s="45">
        <v>6.77</v>
      </c>
      <c r="C40" s="12">
        <f t="shared" si="3"/>
        <v>0.79830749509047993</v>
      </c>
      <c r="D40" s="90">
        <f t="shared" si="4"/>
        <v>0.79830749509047993</v>
      </c>
      <c r="E40" s="37"/>
      <c r="F40" s="24"/>
      <c r="G40" s="40"/>
      <c r="H40" s="25" t="s">
        <v>20</v>
      </c>
      <c r="I40" s="25">
        <v>0.05</v>
      </c>
      <c r="J40" s="58">
        <v>1</v>
      </c>
      <c r="K40" s="44">
        <v>44791</v>
      </c>
    </row>
    <row r="41" spans="1:11" x14ac:dyDescent="0.15">
      <c r="A41" s="45" t="s">
        <v>90</v>
      </c>
      <c r="B41" s="45">
        <v>5.31</v>
      </c>
      <c r="C41" s="12">
        <f t="shared" si="3"/>
        <v>0.60128417765431996</v>
      </c>
      <c r="D41" s="90">
        <f t="shared" si="4"/>
        <v>0.60128417765431996</v>
      </c>
      <c r="E41" s="37"/>
      <c r="F41" s="24"/>
      <c r="G41" s="40"/>
      <c r="H41" s="25" t="s">
        <v>20</v>
      </c>
      <c r="I41" s="25">
        <v>0.05</v>
      </c>
      <c r="J41" s="58">
        <v>1</v>
      </c>
      <c r="K41" s="44">
        <v>44791</v>
      </c>
    </row>
    <row r="42" spans="1:11" x14ac:dyDescent="0.15">
      <c r="A42" s="45" t="s">
        <v>91</v>
      </c>
      <c r="B42" s="45">
        <v>29.7</v>
      </c>
      <c r="C42" s="12">
        <f t="shared" si="3"/>
        <v>3.9204995196079993</v>
      </c>
      <c r="D42" s="90">
        <f t="shared" si="4"/>
        <v>3.9204995196079993</v>
      </c>
      <c r="E42" s="12">
        <v>4.0060224</v>
      </c>
      <c r="F42" s="9">
        <f>100*C42/E42</f>
        <v>97.865142232055405</v>
      </c>
      <c r="G42" s="40"/>
      <c r="H42" s="25" t="s">
        <v>20</v>
      </c>
      <c r="I42" s="25">
        <v>0.05</v>
      </c>
      <c r="J42" s="58">
        <v>1</v>
      </c>
      <c r="K42" s="44">
        <v>44791</v>
      </c>
    </row>
    <row r="43" spans="1:11" x14ac:dyDescent="0.15">
      <c r="A43" s="45" t="s">
        <v>46</v>
      </c>
      <c r="B43" s="45">
        <v>0.55800000000000005</v>
      </c>
      <c r="C43" s="12">
        <f t="shared" si="3"/>
        <v>-3.8516428812803191E-2</v>
      </c>
      <c r="D43" s="90">
        <f t="shared" si="4"/>
        <v>-3.8516428812803191E-2</v>
      </c>
      <c r="E43" s="37"/>
      <c r="F43" s="24"/>
      <c r="G43" s="40"/>
      <c r="H43" s="25" t="s">
        <v>20</v>
      </c>
      <c r="I43" s="25">
        <v>0.05</v>
      </c>
      <c r="J43" s="58">
        <v>1</v>
      </c>
      <c r="K43" s="44">
        <v>44791</v>
      </c>
    </row>
    <row r="44" spans="1:11" x14ac:dyDescent="0.15">
      <c r="A44" s="45" t="s">
        <v>92</v>
      </c>
      <c r="B44" s="45">
        <v>11.6</v>
      </c>
      <c r="C44" s="12">
        <f t="shared" si="3"/>
        <v>1.4516165038719999</v>
      </c>
      <c r="D44" s="90">
        <f t="shared" si="4"/>
        <v>1.4516165038719999</v>
      </c>
      <c r="E44" s="37"/>
      <c r="F44" s="24"/>
      <c r="G44" s="40"/>
      <c r="H44" s="25" t="s">
        <v>20</v>
      </c>
      <c r="I44" s="25">
        <v>0.05</v>
      </c>
      <c r="J44" s="58">
        <v>1</v>
      </c>
      <c r="K44" s="44">
        <v>44791</v>
      </c>
    </row>
    <row r="45" spans="1:11" x14ac:dyDescent="0.15">
      <c r="A45" s="45" t="s">
        <v>93</v>
      </c>
      <c r="B45" s="45">
        <v>14.2</v>
      </c>
      <c r="C45" s="12">
        <f t="shared" si="3"/>
        <v>1.804256097568</v>
      </c>
      <c r="D45" s="90">
        <f t="shared" si="4"/>
        <v>1.804256097568</v>
      </c>
      <c r="E45" s="37"/>
      <c r="F45" s="24"/>
      <c r="G45" s="40"/>
      <c r="H45" s="25" t="s">
        <v>20</v>
      </c>
      <c r="I45" s="25">
        <v>0.05</v>
      </c>
      <c r="J45" s="58">
        <v>1</v>
      </c>
      <c r="K45" s="44">
        <v>44791</v>
      </c>
    </row>
    <row r="46" spans="1:11" x14ac:dyDescent="0.15">
      <c r="A46" s="45" t="s">
        <v>94</v>
      </c>
      <c r="B46" s="45">
        <v>12.2</v>
      </c>
      <c r="C46" s="12">
        <f t="shared" si="3"/>
        <v>1.5329351222079999</v>
      </c>
      <c r="D46" s="90">
        <f t="shared" si="4"/>
        <v>1.5329351222079999</v>
      </c>
      <c r="E46" s="37"/>
      <c r="F46" s="24"/>
      <c r="G46" s="40"/>
      <c r="H46" s="25" t="s">
        <v>20</v>
      </c>
      <c r="I46" s="25">
        <v>0.05</v>
      </c>
      <c r="J46" s="58">
        <v>1</v>
      </c>
      <c r="K46" s="44">
        <v>44791</v>
      </c>
    </row>
    <row r="47" spans="1:11" x14ac:dyDescent="0.15">
      <c r="A47" s="45" t="s">
        <v>95</v>
      </c>
      <c r="B47" s="45">
        <v>6.2</v>
      </c>
      <c r="C47" s="12">
        <f t="shared" si="3"/>
        <v>0.72136217372799993</v>
      </c>
      <c r="D47" s="90">
        <f t="shared" si="4"/>
        <v>0.72136217372799993</v>
      </c>
      <c r="E47" s="37"/>
      <c r="F47" s="24"/>
      <c r="G47" s="40"/>
      <c r="H47" s="25" t="s">
        <v>20</v>
      </c>
      <c r="I47" s="25">
        <v>0.05</v>
      </c>
      <c r="J47" s="58">
        <v>1</v>
      </c>
      <c r="K47" s="44">
        <v>44791</v>
      </c>
    </row>
    <row r="48" spans="1:11" x14ac:dyDescent="0.15">
      <c r="A48" s="45" t="s">
        <v>96</v>
      </c>
      <c r="B48" s="45">
        <v>7.75</v>
      </c>
      <c r="C48" s="12">
        <f t="shared" si="3"/>
        <v>0.93067508394999998</v>
      </c>
      <c r="D48" s="90">
        <f t="shared" si="4"/>
        <v>0.93067508394999998</v>
      </c>
      <c r="E48" s="37"/>
      <c r="F48" s="24"/>
      <c r="G48" s="40"/>
      <c r="H48" s="25" t="s">
        <v>20</v>
      </c>
      <c r="I48" s="25">
        <v>0.05</v>
      </c>
      <c r="J48" s="58">
        <v>1</v>
      </c>
      <c r="K48" s="44">
        <v>44791</v>
      </c>
    </row>
    <row r="49" spans="1:11" x14ac:dyDescent="0.15">
      <c r="A49" s="45" t="s">
        <v>97</v>
      </c>
      <c r="B49" s="45">
        <v>7.81</v>
      </c>
      <c r="C49" s="12">
        <f t="shared" si="3"/>
        <v>0.93878232901432002</v>
      </c>
      <c r="D49" s="90">
        <f t="shared" si="4"/>
        <v>0.93878232901432002</v>
      </c>
      <c r="E49" s="37"/>
      <c r="F49" s="24"/>
      <c r="G49" s="40"/>
      <c r="H49" s="25" t="s">
        <v>20</v>
      </c>
      <c r="I49" s="25">
        <v>0.05</v>
      </c>
      <c r="J49" s="58">
        <v>1</v>
      </c>
      <c r="K49" s="44">
        <v>44791</v>
      </c>
    </row>
    <row r="50" spans="1:11" x14ac:dyDescent="0.15">
      <c r="A50" s="45" t="s">
        <v>98</v>
      </c>
      <c r="B50" s="45">
        <v>12.1</v>
      </c>
      <c r="C50" s="12">
        <f t="shared" si="3"/>
        <v>1.5193795295919998</v>
      </c>
      <c r="D50" s="90">
        <f t="shared" si="4"/>
        <v>1.5193795295919998</v>
      </c>
      <c r="E50" s="37"/>
      <c r="F50" s="24"/>
      <c r="G50" s="40"/>
      <c r="H50" s="25" t="s">
        <v>20</v>
      </c>
      <c r="I50" s="25">
        <v>0.05</v>
      </c>
      <c r="J50" s="58">
        <v>1</v>
      </c>
      <c r="K50" s="44">
        <v>44791</v>
      </c>
    </row>
    <row r="51" spans="1:11" x14ac:dyDescent="0.15">
      <c r="A51" s="45" t="s">
        <v>99</v>
      </c>
      <c r="B51" s="45">
        <v>10.6</v>
      </c>
      <c r="C51" s="12">
        <f t="shared" si="3"/>
        <v>1.316165139232</v>
      </c>
      <c r="D51" s="90">
        <f t="shared" si="4"/>
        <v>1.316165139232</v>
      </c>
      <c r="E51" s="37"/>
      <c r="F51" s="24"/>
      <c r="G51" s="40"/>
      <c r="H51" s="25" t="s">
        <v>20</v>
      </c>
      <c r="I51" s="25">
        <v>0.05</v>
      </c>
      <c r="J51" s="58">
        <v>1</v>
      </c>
      <c r="K51" s="44">
        <v>44791</v>
      </c>
    </row>
    <row r="52" spans="1:11" x14ac:dyDescent="0.15">
      <c r="A52" s="45" t="s">
        <v>100</v>
      </c>
      <c r="B52" s="45">
        <v>11.1</v>
      </c>
      <c r="C52" s="12">
        <f t="shared" si="3"/>
        <v>1.3838783737519997</v>
      </c>
      <c r="D52" s="90">
        <f t="shared" si="4"/>
        <v>1.3838783737519997</v>
      </c>
      <c r="E52" s="37"/>
      <c r="F52" s="24"/>
      <c r="G52" s="40"/>
      <c r="H52" s="25" t="s">
        <v>20</v>
      </c>
      <c r="I52" s="25">
        <v>0.05</v>
      </c>
      <c r="J52" s="58">
        <v>1</v>
      </c>
      <c r="K52" s="44">
        <v>44791</v>
      </c>
    </row>
    <row r="53" spans="1:11" x14ac:dyDescent="0.15">
      <c r="A53" s="45" t="s">
        <v>101</v>
      </c>
      <c r="B53" s="45">
        <v>10.199999999999999</v>
      </c>
      <c r="C53" s="12">
        <f t="shared" si="3"/>
        <v>1.2620124764479999</v>
      </c>
      <c r="D53" s="90">
        <f t="shared" si="4"/>
        <v>1.2620124764479999</v>
      </c>
      <c r="E53" s="37"/>
      <c r="F53" s="24"/>
      <c r="G53" s="40"/>
      <c r="H53" s="25" t="s">
        <v>20</v>
      </c>
      <c r="I53" s="25">
        <v>0.05</v>
      </c>
      <c r="J53" s="58">
        <v>1</v>
      </c>
      <c r="K53" s="44">
        <v>44791</v>
      </c>
    </row>
    <row r="54" spans="1:11" x14ac:dyDescent="0.15">
      <c r="A54" s="45" t="s">
        <v>102</v>
      </c>
      <c r="B54" s="45">
        <v>30.2</v>
      </c>
      <c r="C54" s="12">
        <f t="shared" si="3"/>
        <v>3.9891637660479993</v>
      </c>
      <c r="D54" s="90">
        <f t="shared" si="4"/>
        <v>3.9891637660479993</v>
      </c>
      <c r="E54" s="12">
        <v>4.0060224</v>
      </c>
      <c r="F54" s="9">
        <f>100*C54/E54</f>
        <v>99.579167756226212</v>
      </c>
      <c r="G54" s="40"/>
      <c r="H54" s="25" t="s">
        <v>20</v>
      </c>
      <c r="I54" s="25">
        <v>0.05</v>
      </c>
      <c r="J54" s="58">
        <v>1</v>
      </c>
      <c r="K54" s="44">
        <v>44791</v>
      </c>
    </row>
    <row r="55" spans="1:11" x14ac:dyDescent="0.15">
      <c r="A55" s="45" t="s">
        <v>103</v>
      </c>
      <c r="B55" s="45">
        <v>0.57199999999999995</v>
      </c>
      <c r="C55" s="12">
        <f t="shared" si="3"/>
        <v>-3.6634797116019219E-2</v>
      </c>
      <c r="D55" s="90">
        <f t="shared" si="4"/>
        <v>-3.6634797116019219E-2</v>
      </c>
      <c r="E55" s="37"/>
      <c r="F55" s="24"/>
      <c r="G55" s="40"/>
      <c r="H55" s="25" t="s">
        <v>20</v>
      </c>
      <c r="I55" s="25">
        <v>0.05</v>
      </c>
      <c r="J55" s="58">
        <v>1</v>
      </c>
      <c r="K55" s="44">
        <v>44791</v>
      </c>
    </row>
    <row r="56" spans="1:11" x14ac:dyDescent="0.15">
      <c r="A56" s="45" t="s">
        <v>104</v>
      </c>
      <c r="B56" s="45">
        <v>49.4</v>
      </c>
      <c r="C56" s="12">
        <f t="shared" si="3"/>
        <v>6.6447038528319995</v>
      </c>
      <c r="D56" s="90">
        <f t="shared" si="4"/>
        <v>6.6447038528319995</v>
      </c>
      <c r="E56" s="37"/>
      <c r="F56" s="24"/>
      <c r="G56" s="40"/>
      <c r="H56" s="25" t="s">
        <v>20</v>
      </c>
      <c r="I56" s="25">
        <v>0.05</v>
      </c>
      <c r="J56" s="58">
        <v>1</v>
      </c>
      <c r="K56" s="44">
        <v>44791</v>
      </c>
    </row>
    <row r="57" spans="1:11" x14ac:dyDescent="0.15">
      <c r="A57" s="45" t="s">
        <v>105</v>
      </c>
      <c r="B57" s="45">
        <v>19.600000000000001</v>
      </c>
      <c r="C57" s="12">
        <f t="shared" si="3"/>
        <v>2.5388123873919999</v>
      </c>
      <c r="D57" s="90">
        <f t="shared" si="4"/>
        <v>2.5388123873919999</v>
      </c>
      <c r="E57" s="37"/>
      <c r="F57" s="24"/>
      <c r="G57" s="40"/>
      <c r="H57" s="25" t="s">
        <v>20</v>
      </c>
      <c r="I57" s="25">
        <v>0.05</v>
      </c>
      <c r="J57" s="58">
        <v>1</v>
      </c>
      <c r="K57" s="44">
        <v>44791</v>
      </c>
    </row>
    <row r="58" spans="1:11" x14ac:dyDescent="0.15">
      <c r="A58" s="45" t="s">
        <v>106</v>
      </c>
      <c r="B58" s="45">
        <v>19.2</v>
      </c>
      <c r="C58" s="12">
        <f t="shared" si="3"/>
        <v>2.4843012279679995</v>
      </c>
      <c r="D58" s="90">
        <f t="shared" si="4"/>
        <v>2.4843012279679995</v>
      </c>
      <c r="E58" s="37"/>
      <c r="F58" s="24"/>
      <c r="G58" s="40"/>
      <c r="H58" s="25" t="s">
        <v>20</v>
      </c>
      <c r="I58" s="25">
        <v>0.05</v>
      </c>
      <c r="J58" s="58">
        <v>1</v>
      </c>
      <c r="K58" s="44">
        <v>44791</v>
      </c>
    </row>
    <row r="59" spans="1:11" x14ac:dyDescent="0.15">
      <c r="A59" s="45" t="s">
        <v>107</v>
      </c>
      <c r="B59" s="45">
        <v>21.6</v>
      </c>
      <c r="C59" s="12">
        <f t="shared" si="3"/>
        <v>2.8116071822719997</v>
      </c>
      <c r="D59" s="90">
        <f t="shared" si="4"/>
        <v>2.8116071822719997</v>
      </c>
      <c r="E59" s="37"/>
      <c r="F59" s="24"/>
      <c r="G59" s="40"/>
      <c r="H59" s="25" t="s">
        <v>20</v>
      </c>
      <c r="I59" s="25">
        <v>0.05</v>
      </c>
      <c r="J59" s="58">
        <v>1</v>
      </c>
      <c r="K59" s="44">
        <v>44791</v>
      </c>
    </row>
    <row r="60" spans="1:11" x14ac:dyDescent="0.15">
      <c r="A60" s="45" t="s">
        <v>108</v>
      </c>
      <c r="B60" s="45">
        <v>17.100000000000001</v>
      </c>
      <c r="C60" s="12">
        <f t="shared" si="3"/>
        <v>2.198379044792</v>
      </c>
      <c r="D60" s="90">
        <f t="shared" si="4"/>
        <v>2.198379044792</v>
      </c>
      <c r="E60" s="37"/>
      <c r="F60" s="24"/>
      <c r="G60" s="40"/>
      <c r="H60" s="25" t="s">
        <v>20</v>
      </c>
      <c r="I60" s="25">
        <v>0.05</v>
      </c>
      <c r="J60" s="58">
        <v>1</v>
      </c>
      <c r="K60" s="44">
        <v>44791</v>
      </c>
    </row>
    <row r="61" spans="1:11" x14ac:dyDescent="0.15">
      <c r="A61" s="45" t="s">
        <v>109</v>
      </c>
      <c r="B61" s="45">
        <v>33.6</v>
      </c>
      <c r="C61" s="12">
        <f t="shared" si="3"/>
        <v>4.4567408731520004</v>
      </c>
      <c r="D61" s="90">
        <f t="shared" si="4"/>
        <v>4.4567408731520004</v>
      </c>
      <c r="E61" s="37"/>
      <c r="F61" s="24"/>
      <c r="G61" s="40"/>
      <c r="H61" s="25" t="s">
        <v>20</v>
      </c>
      <c r="I61" s="25">
        <v>0.05</v>
      </c>
      <c r="J61" s="58">
        <v>1</v>
      </c>
      <c r="K61" s="44">
        <v>44791</v>
      </c>
    </row>
    <row r="62" spans="1:11" x14ac:dyDescent="0.15">
      <c r="A62" s="45" t="s">
        <v>110</v>
      </c>
      <c r="B62" s="45">
        <v>32.700000000000003</v>
      </c>
      <c r="C62" s="12">
        <f t="shared" ref="C62:C93" si="5">B62^2*0.0000497912+B62*0.134346-0.113497</f>
        <v>4.3328584322480008</v>
      </c>
      <c r="D62" s="90">
        <f t="shared" si="4"/>
        <v>4.3328584322480008</v>
      </c>
      <c r="E62" s="37"/>
      <c r="F62" s="24"/>
      <c r="G62" s="40"/>
      <c r="H62" s="25" t="s">
        <v>20</v>
      </c>
      <c r="I62" s="25">
        <v>0.05</v>
      </c>
      <c r="J62" s="58">
        <v>1</v>
      </c>
      <c r="K62" s="44">
        <v>44791</v>
      </c>
    </row>
    <row r="63" spans="1:11" x14ac:dyDescent="0.15">
      <c r="A63" s="45" t="s">
        <v>111</v>
      </c>
      <c r="B63" s="45">
        <v>48.6</v>
      </c>
      <c r="C63" s="12">
        <f t="shared" si="5"/>
        <v>6.5333234227519998</v>
      </c>
      <c r="D63" s="90">
        <f t="shared" si="4"/>
        <v>6.5333234227519998</v>
      </c>
      <c r="E63" s="37"/>
      <c r="F63" s="24"/>
      <c r="G63" s="40"/>
      <c r="H63" s="25" t="s">
        <v>20</v>
      </c>
      <c r="I63" s="25">
        <v>0.05</v>
      </c>
      <c r="J63" s="58">
        <v>1</v>
      </c>
      <c r="K63" s="44">
        <v>44791</v>
      </c>
    </row>
    <row r="64" spans="1:11" x14ac:dyDescent="0.15">
      <c r="A64" s="45" t="s">
        <v>112</v>
      </c>
      <c r="B64" s="45">
        <v>44.1</v>
      </c>
      <c r="C64" s="12">
        <f t="shared" si="5"/>
        <v>5.9079960236720002</v>
      </c>
      <c r="D64" s="90">
        <f t="shared" si="4"/>
        <v>5.9079960236720002</v>
      </c>
      <c r="E64" s="37"/>
      <c r="F64" s="24"/>
      <c r="G64" s="40"/>
      <c r="H64" s="25" t="s">
        <v>20</v>
      </c>
      <c r="I64" s="25">
        <v>0.05</v>
      </c>
      <c r="J64" s="58">
        <v>1</v>
      </c>
      <c r="K64" s="44">
        <v>44791</v>
      </c>
    </row>
    <row r="65" spans="1:11" x14ac:dyDescent="0.15">
      <c r="A65" s="45" t="s">
        <v>113</v>
      </c>
      <c r="B65" s="45">
        <v>46.1</v>
      </c>
      <c r="C65" s="12">
        <f t="shared" si="5"/>
        <v>6.1856703561519994</v>
      </c>
      <c r="D65" s="90">
        <f t="shared" si="4"/>
        <v>6.1856703561519994</v>
      </c>
      <c r="E65" s="37"/>
      <c r="F65" s="24"/>
      <c r="G65" s="40"/>
      <c r="H65" s="25" t="s">
        <v>20</v>
      </c>
      <c r="I65" s="25">
        <v>0.05</v>
      </c>
      <c r="J65" s="58">
        <v>1</v>
      </c>
      <c r="K65" s="44">
        <v>44791</v>
      </c>
    </row>
    <row r="66" spans="1:11" x14ac:dyDescent="0.15">
      <c r="A66" s="45" t="s">
        <v>114</v>
      </c>
      <c r="B66" s="45">
        <v>30.4</v>
      </c>
      <c r="C66" s="12">
        <f t="shared" si="5"/>
        <v>4.0166364353919999</v>
      </c>
      <c r="D66" s="90">
        <f t="shared" ref="D66:D97" si="6">J66*C66</f>
        <v>4.0166364353919999</v>
      </c>
      <c r="E66" s="12">
        <v>4.0060224</v>
      </c>
      <c r="F66" s="9">
        <f>100*C66/E66</f>
        <v>100.26495197310929</v>
      </c>
      <c r="G66" s="40"/>
      <c r="H66" s="25" t="s">
        <v>20</v>
      </c>
      <c r="I66" s="25">
        <v>0.05</v>
      </c>
      <c r="J66" s="58">
        <v>1</v>
      </c>
      <c r="K66" s="44">
        <v>44791</v>
      </c>
    </row>
    <row r="67" spans="1:11" x14ac:dyDescent="0.15">
      <c r="A67" s="45" t="s">
        <v>115</v>
      </c>
      <c r="B67" s="45">
        <v>0.55300000000000005</v>
      </c>
      <c r="C67" s="12">
        <f t="shared" si="5"/>
        <v>-3.9188435402919206E-2</v>
      </c>
      <c r="D67" s="90">
        <f t="shared" si="6"/>
        <v>-3.9188435402919206E-2</v>
      </c>
      <c r="E67" s="37"/>
      <c r="F67" s="24"/>
      <c r="G67" s="40"/>
      <c r="H67" s="25" t="s">
        <v>20</v>
      </c>
      <c r="I67" s="25">
        <v>0.05</v>
      </c>
      <c r="J67" s="58">
        <v>1</v>
      </c>
      <c r="K67" s="44">
        <v>44791</v>
      </c>
    </row>
    <row r="68" spans="1:11" x14ac:dyDescent="0.15">
      <c r="A68" s="45" t="s">
        <v>116</v>
      </c>
      <c r="B68" s="45">
        <v>51.1</v>
      </c>
      <c r="C68" s="12">
        <f t="shared" si="5"/>
        <v>6.8815988793520004</v>
      </c>
      <c r="D68" s="90">
        <f t="shared" si="6"/>
        <v>6.8815988793520004</v>
      </c>
      <c r="E68" s="37"/>
      <c r="F68" s="24"/>
      <c r="G68" s="40"/>
      <c r="H68" s="25" t="s">
        <v>20</v>
      </c>
      <c r="I68" s="25">
        <v>0.05</v>
      </c>
      <c r="J68" s="58">
        <v>1</v>
      </c>
      <c r="K68" s="44">
        <v>44791</v>
      </c>
    </row>
    <row r="69" spans="1:11" x14ac:dyDescent="0.15">
      <c r="A69" s="45" t="s">
        <v>117</v>
      </c>
      <c r="B69" s="45">
        <v>50.8</v>
      </c>
      <c r="C69" s="12">
        <f t="shared" si="5"/>
        <v>6.8397729623679995</v>
      </c>
      <c r="D69" s="90">
        <f t="shared" si="6"/>
        <v>6.8397729623679995</v>
      </c>
      <c r="E69" s="37"/>
      <c r="F69" s="24"/>
      <c r="G69" s="40"/>
      <c r="H69" s="25" t="s">
        <v>20</v>
      </c>
      <c r="I69" s="25">
        <v>0.05</v>
      </c>
      <c r="J69" s="58">
        <v>1</v>
      </c>
      <c r="K69" s="44">
        <v>44791</v>
      </c>
    </row>
    <row r="70" spans="1:11" x14ac:dyDescent="0.15">
      <c r="A70" s="45" t="s">
        <v>118</v>
      </c>
      <c r="B70" s="45">
        <v>54.3</v>
      </c>
      <c r="C70" s="12">
        <f t="shared" si="5"/>
        <v>7.3282996552879993</v>
      </c>
      <c r="D70" s="90">
        <f t="shared" si="6"/>
        <v>7.3282996552879993</v>
      </c>
      <c r="E70" s="37"/>
      <c r="F70" s="24"/>
      <c r="G70" s="40"/>
      <c r="H70" s="25" t="s">
        <v>20</v>
      </c>
      <c r="I70" s="25">
        <v>0.05</v>
      </c>
      <c r="J70" s="58">
        <v>1</v>
      </c>
      <c r="K70" s="44">
        <v>44791</v>
      </c>
    </row>
    <row r="71" spans="1:11" x14ac:dyDescent="0.15">
      <c r="A71" s="45" t="s">
        <v>119</v>
      </c>
      <c r="B71" s="45">
        <v>46.1</v>
      </c>
      <c r="C71" s="12">
        <f t="shared" si="5"/>
        <v>6.1856703561519994</v>
      </c>
      <c r="D71" s="90">
        <f t="shared" si="6"/>
        <v>6.1856703561519994</v>
      </c>
      <c r="E71" s="37"/>
      <c r="F71" s="24"/>
      <c r="G71" s="40"/>
      <c r="H71" s="25" t="s">
        <v>20</v>
      </c>
      <c r="I71" s="25">
        <v>0.05</v>
      </c>
      <c r="J71" s="58">
        <v>1</v>
      </c>
      <c r="K71" s="44">
        <v>44791</v>
      </c>
    </row>
    <row r="72" spans="1:11" x14ac:dyDescent="0.15">
      <c r="A72" s="45" t="s">
        <v>120</v>
      </c>
      <c r="B72" s="45">
        <v>33.9</v>
      </c>
      <c r="C72" s="12">
        <f t="shared" si="5"/>
        <v>4.4980529449519997</v>
      </c>
      <c r="D72" s="90">
        <f t="shared" si="6"/>
        <v>4.4980529449519997</v>
      </c>
      <c r="E72" s="37"/>
      <c r="F72" s="24"/>
      <c r="G72" s="40"/>
      <c r="H72" s="25" t="s">
        <v>20</v>
      </c>
      <c r="I72" s="25">
        <v>0.05</v>
      </c>
      <c r="J72" s="58">
        <v>1</v>
      </c>
      <c r="K72" s="44">
        <v>44791</v>
      </c>
    </row>
    <row r="73" spans="1:11" x14ac:dyDescent="0.15">
      <c r="A73" s="45" t="s">
        <v>121</v>
      </c>
      <c r="B73" s="45">
        <v>7.52</v>
      </c>
      <c r="C73" s="12">
        <f t="shared" si="5"/>
        <v>0.89960063227648002</v>
      </c>
      <c r="D73" s="90">
        <f t="shared" si="6"/>
        <v>0.89960063227648002</v>
      </c>
      <c r="E73" s="37"/>
      <c r="F73" s="24"/>
      <c r="G73" s="40"/>
      <c r="H73" s="25" t="s">
        <v>20</v>
      </c>
      <c r="I73" s="25">
        <v>0.05</v>
      </c>
      <c r="J73" s="58">
        <v>1</v>
      </c>
      <c r="K73" s="44">
        <v>44791</v>
      </c>
    </row>
    <row r="74" spans="1:11" x14ac:dyDescent="0.15">
      <c r="A74" s="45" t="s">
        <v>122</v>
      </c>
      <c r="B74" s="45">
        <v>21</v>
      </c>
      <c r="C74" s="12">
        <f t="shared" si="5"/>
        <v>2.7297269192</v>
      </c>
      <c r="D74" s="90">
        <f t="shared" si="6"/>
        <v>2.7297269192</v>
      </c>
      <c r="E74" s="37"/>
      <c r="F74" s="24"/>
      <c r="G74" s="40"/>
      <c r="H74" s="25" t="s">
        <v>20</v>
      </c>
      <c r="I74" s="25">
        <v>0.05</v>
      </c>
      <c r="J74" s="58">
        <v>1</v>
      </c>
      <c r="K74" s="44">
        <v>44791</v>
      </c>
    </row>
    <row r="75" spans="1:11" x14ac:dyDescent="0.15">
      <c r="A75" s="45" t="s">
        <v>123</v>
      </c>
      <c r="B75" s="45">
        <v>20.399999999999999</v>
      </c>
      <c r="C75" s="12">
        <f t="shared" si="5"/>
        <v>2.6478825057919995</v>
      </c>
      <c r="D75" s="90">
        <f t="shared" si="6"/>
        <v>2.6478825057919995</v>
      </c>
      <c r="E75" s="37"/>
      <c r="F75" s="24"/>
      <c r="G75" s="40"/>
      <c r="H75" s="25" t="s">
        <v>20</v>
      </c>
      <c r="I75" s="25">
        <v>0.05</v>
      </c>
      <c r="J75" s="58">
        <v>1</v>
      </c>
      <c r="K75" s="44">
        <v>44791</v>
      </c>
    </row>
    <row r="76" spans="1:11" x14ac:dyDescent="0.15">
      <c r="A76" s="45" t="s">
        <v>124</v>
      </c>
      <c r="B76" s="45">
        <v>25.4</v>
      </c>
      <c r="C76" s="12">
        <f t="shared" si="5"/>
        <v>3.3310146905919997</v>
      </c>
      <c r="D76" s="90">
        <f t="shared" si="6"/>
        <v>3.3310146905919997</v>
      </c>
      <c r="E76" s="37"/>
      <c r="F76" s="24"/>
      <c r="G76" s="40"/>
      <c r="H76" s="25" t="s">
        <v>20</v>
      </c>
      <c r="I76" s="25">
        <v>0.05</v>
      </c>
      <c r="J76" s="58">
        <v>1</v>
      </c>
      <c r="K76" s="44">
        <v>44791</v>
      </c>
    </row>
    <row r="77" spans="1:11" x14ac:dyDescent="0.15">
      <c r="A77" s="45" t="s">
        <v>125</v>
      </c>
      <c r="B77" s="45">
        <v>17.8</v>
      </c>
      <c r="C77" s="12">
        <f t="shared" si="5"/>
        <v>2.2936376438079997</v>
      </c>
      <c r="D77" s="90">
        <f t="shared" si="6"/>
        <v>2.2936376438079997</v>
      </c>
      <c r="E77" s="37"/>
      <c r="F77" s="24"/>
      <c r="G77" s="40"/>
      <c r="H77" s="25" t="s">
        <v>20</v>
      </c>
      <c r="I77" s="25">
        <v>0.05</v>
      </c>
      <c r="J77" s="58">
        <v>1</v>
      </c>
      <c r="K77" s="44">
        <v>44791</v>
      </c>
    </row>
    <row r="78" spans="1:11" x14ac:dyDescent="0.15">
      <c r="A78" s="45" t="s">
        <v>126</v>
      </c>
      <c r="B78" s="45">
        <v>30.6</v>
      </c>
      <c r="C78" s="12">
        <f t="shared" si="5"/>
        <v>4.0441130880319998</v>
      </c>
      <c r="D78" s="90">
        <f t="shared" si="6"/>
        <v>4.0441130880319998</v>
      </c>
      <c r="E78" s="12">
        <v>4.0060224</v>
      </c>
      <c r="F78" s="9">
        <f>100*C78/E78</f>
        <v>100.95083562268648</v>
      </c>
      <c r="G78" s="40"/>
      <c r="H78" s="25" t="s">
        <v>20</v>
      </c>
      <c r="I78" s="25">
        <v>0.05</v>
      </c>
      <c r="J78" s="58">
        <v>1</v>
      </c>
      <c r="K78" s="44">
        <v>44791</v>
      </c>
    </row>
    <row r="79" spans="1:11" x14ac:dyDescent="0.15">
      <c r="A79" s="45" t="s">
        <v>127</v>
      </c>
      <c r="B79" s="45">
        <v>0.56799999999999995</v>
      </c>
      <c r="C79" s="12">
        <f t="shared" si="5"/>
        <v>-3.717240816389121E-2</v>
      </c>
      <c r="D79" s="90">
        <f t="shared" si="6"/>
        <v>-3.717240816389121E-2</v>
      </c>
      <c r="E79" s="37"/>
      <c r="F79" s="24"/>
      <c r="G79" s="40"/>
      <c r="H79" s="25" t="s">
        <v>20</v>
      </c>
      <c r="I79" s="25">
        <v>0.05</v>
      </c>
      <c r="J79" s="58">
        <v>1</v>
      </c>
      <c r="K79" s="44">
        <v>44791</v>
      </c>
    </row>
    <row r="80" spans="1:11" x14ac:dyDescent="0.15">
      <c r="A80" s="45" t="s">
        <v>128</v>
      </c>
      <c r="B80" s="45">
        <v>12.4</v>
      </c>
      <c r="C80" s="12">
        <f t="shared" si="5"/>
        <v>1.560049294912</v>
      </c>
      <c r="D80" s="90">
        <f t="shared" si="6"/>
        <v>1.560049294912</v>
      </c>
      <c r="E80" s="37"/>
      <c r="F80" s="24"/>
      <c r="G80" s="40"/>
      <c r="H80" s="25" t="s">
        <v>20</v>
      </c>
      <c r="I80" s="25">
        <v>0.05</v>
      </c>
      <c r="J80" s="58">
        <v>1</v>
      </c>
      <c r="K80" s="44">
        <v>44791</v>
      </c>
    </row>
    <row r="81" spans="1:12" x14ac:dyDescent="0.15">
      <c r="A81" s="45" t="s">
        <v>129</v>
      </c>
      <c r="B81" s="45">
        <v>13.9</v>
      </c>
      <c r="C81" s="12">
        <f t="shared" si="5"/>
        <v>1.763532557752</v>
      </c>
      <c r="D81" s="90">
        <f t="shared" si="6"/>
        <v>1.763532557752</v>
      </c>
      <c r="E81" s="37"/>
      <c r="F81" s="24"/>
      <c r="G81" s="40"/>
      <c r="H81" s="25" t="s">
        <v>20</v>
      </c>
      <c r="I81" s="25">
        <v>0.05</v>
      </c>
      <c r="J81" s="58">
        <v>1</v>
      </c>
      <c r="K81" s="44">
        <v>44791</v>
      </c>
    </row>
    <row r="82" spans="1:12" x14ac:dyDescent="0.15">
      <c r="A82" s="45" t="s">
        <v>130</v>
      </c>
      <c r="B82" s="45">
        <v>8.24</v>
      </c>
      <c r="C82" s="12">
        <f t="shared" si="5"/>
        <v>0.99689474298111991</v>
      </c>
      <c r="D82" s="90">
        <f t="shared" si="6"/>
        <v>0.99689474298111991</v>
      </c>
      <c r="E82" s="37"/>
      <c r="F82" s="24"/>
      <c r="G82" s="40"/>
      <c r="H82" s="25" t="s">
        <v>20</v>
      </c>
      <c r="I82" s="25">
        <v>0.05</v>
      </c>
      <c r="J82" s="58">
        <v>1</v>
      </c>
      <c r="K82" s="44">
        <v>44791</v>
      </c>
    </row>
    <row r="83" spans="1:12" x14ac:dyDescent="0.15">
      <c r="A83" s="45" t="s">
        <v>131</v>
      </c>
      <c r="B83" s="45">
        <v>8.41</v>
      </c>
      <c r="C83" s="12">
        <f t="shared" si="5"/>
        <v>1.01987449697272</v>
      </c>
      <c r="D83" s="90">
        <f t="shared" si="6"/>
        <v>1.01987449697272</v>
      </c>
      <c r="E83" s="37"/>
      <c r="F83" s="24"/>
      <c r="G83" s="40"/>
      <c r="H83" s="25" t="s">
        <v>20</v>
      </c>
      <c r="I83" s="25">
        <v>0.05</v>
      </c>
      <c r="J83" s="58">
        <v>1</v>
      </c>
      <c r="K83" s="44">
        <v>44791</v>
      </c>
    </row>
    <row r="84" spans="1:12" x14ac:dyDescent="0.15">
      <c r="A84" s="45" t="s">
        <v>132</v>
      </c>
      <c r="B84" s="45">
        <v>8.7899999999999991</v>
      </c>
      <c r="C84" s="12">
        <f t="shared" si="5"/>
        <v>1.07125141225592</v>
      </c>
      <c r="D84" s="90">
        <f t="shared" si="6"/>
        <v>1.07125141225592</v>
      </c>
      <c r="E84" s="37"/>
      <c r="F84" s="24"/>
      <c r="G84" s="40"/>
      <c r="H84" s="25" t="s">
        <v>20</v>
      </c>
      <c r="I84" s="25">
        <v>0.05</v>
      </c>
      <c r="J84" s="58">
        <v>1</v>
      </c>
      <c r="K84" s="44">
        <v>44791</v>
      </c>
    </row>
    <row r="85" spans="1:12" x14ac:dyDescent="0.15">
      <c r="A85" s="67" t="s">
        <v>133</v>
      </c>
      <c r="B85" s="67">
        <v>13.9</v>
      </c>
      <c r="C85" s="68">
        <f t="shared" si="5"/>
        <v>1.763532557752</v>
      </c>
      <c r="D85" s="91">
        <f t="shared" si="6"/>
        <v>1.763532557752</v>
      </c>
      <c r="E85" s="69"/>
      <c r="F85" s="70"/>
      <c r="G85" s="71"/>
      <c r="H85" s="72" t="s">
        <v>20</v>
      </c>
      <c r="I85" s="72">
        <v>0.05</v>
      </c>
      <c r="J85" s="73">
        <v>1</v>
      </c>
      <c r="K85" s="74">
        <v>44791</v>
      </c>
      <c r="L85" s="75"/>
    </row>
    <row r="86" spans="1:12" ht="24.75" customHeight="1" x14ac:dyDescent="0.15">
      <c r="A86" s="45" t="s">
        <v>134</v>
      </c>
      <c r="B86" s="45">
        <v>13.5</v>
      </c>
      <c r="C86" s="12">
        <f t="shared" si="5"/>
        <v>1.7092484461999999</v>
      </c>
      <c r="D86" s="90">
        <f t="shared" si="6"/>
        <v>1.7092484461999999</v>
      </c>
      <c r="E86" s="37"/>
      <c r="F86" s="24"/>
      <c r="G86" s="40"/>
      <c r="H86" s="25" t="s">
        <v>20</v>
      </c>
      <c r="I86" s="25">
        <v>0.05</v>
      </c>
      <c r="J86" s="58">
        <v>1</v>
      </c>
      <c r="K86" s="44">
        <v>44791</v>
      </c>
    </row>
    <row r="87" spans="1:12" x14ac:dyDescent="0.15">
      <c r="A87" s="45" t="s">
        <v>135</v>
      </c>
      <c r="B87" s="45">
        <v>14.7</v>
      </c>
      <c r="C87" s="12">
        <f t="shared" si="5"/>
        <v>1.8721485804079998</v>
      </c>
      <c r="D87" s="90">
        <f t="shared" si="6"/>
        <v>1.8721485804079998</v>
      </c>
      <c r="E87" s="37"/>
      <c r="F87" s="24"/>
      <c r="G87" s="40"/>
      <c r="H87" s="25" t="s">
        <v>20</v>
      </c>
      <c r="I87" s="25">
        <v>0.05</v>
      </c>
      <c r="J87" s="58">
        <v>1</v>
      </c>
      <c r="K87" s="44">
        <v>44791</v>
      </c>
    </row>
    <row r="88" spans="1:12" x14ac:dyDescent="0.15">
      <c r="A88" s="45" t="s">
        <v>137</v>
      </c>
      <c r="B88" s="45">
        <v>10.9</v>
      </c>
      <c r="C88" s="12">
        <f t="shared" si="5"/>
        <v>1.356790092472</v>
      </c>
      <c r="D88" s="90">
        <f t="shared" si="6"/>
        <v>1.356790092472</v>
      </c>
      <c r="E88" s="37"/>
      <c r="F88" s="24"/>
      <c r="G88" s="40"/>
      <c r="H88" s="25" t="s">
        <v>20</v>
      </c>
      <c r="I88" s="25">
        <v>0.05</v>
      </c>
      <c r="J88" s="58">
        <v>1</v>
      </c>
      <c r="K88" s="44">
        <v>44791</v>
      </c>
    </row>
    <row r="89" spans="1:12" x14ac:dyDescent="0.15">
      <c r="A89" s="45" t="s">
        <v>138</v>
      </c>
      <c r="B89" s="45">
        <v>31.4</v>
      </c>
      <c r="C89" s="12">
        <f t="shared" si="5"/>
        <v>4.1540595315519999</v>
      </c>
      <c r="D89" s="90">
        <f t="shared" si="6"/>
        <v>4.1540595315519999</v>
      </c>
      <c r="E89" s="12">
        <v>4.0060224</v>
      </c>
      <c r="F89" s="9">
        <f>100*C89/E89</f>
        <v>103.69536454793662</v>
      </c>
      <c r="G89" s="40"/>
      <c r="H89" s="25" t="s">
        <v>20</v>
      </c>
      <c r="I89" s="25">
        <v>0.05</v>
      </c>
      <c r="J89" s="58">
        <v>1</v>
      </c>
      <c r="K89" s="44">
        <v>44791</v>
      </c>
    </row>
    <row r="90" spans="1:12" x14ac:dyDescent="0.15">
      <c r="A90" s="98" t="s">
        <v>139</v>
      </c>
      <c r="B90" s="98">
        <v>0.623</v>
      </c>
      <c r="C90" s="99">
        <f t="shared" si="5"/>
        <v>-2.9780116591335212E-2</v>
      </c>
      <c r="D90" s="107">
        <f t="shared" si="6"/>
        <v>-2.9780116591335212E-2</v>
      </c>
      <c r="E90" s="101"/>
      <c r="F90" s="102"/>
      <c r="G90" s="103"/>
      <c r="H90" s="104" t="s">
        <v>20</v>
      </c>
      <c r="I90" s="104">
        <v>0.05</v>
      </c>
      <c r="J90" s="108">
        <v>1</v>
      </c>
      <c r="K90" s="105">
        <v>44791</v>
      </c>
      <c r="L90" s="106"/>
    </row>
    <row r="91" spans="1:12" x14ac:dyDescent="0.15">
      <c r="A91" s="45" t="s">
        <v>30</v>
      </c>
      <c r="B91" s="45">
        <v>30.3</v>
      </c>
      <c r="C91" s="12">
        <f t="shared" si="5"/>
        <v>4.0028996028080002</v>
      </c>
      <c r="D91" s="90">
        <f t="shared" si="6"/>
        <v>4.0028996028080002</v>
      </c>
      <c r="E91" s="12">
        <v>4.0060224</v>
      </c>
      <c r="F91" s="9">
        <f t="shared" ref="F91:F96" si="7">100*C91/E91</f>
        <v>99.922047435580993</v>
      </c>
      <c r="G91" s="40"/>
      <c r="H91" s="25" t="s">
        <v>20</v>
      </c>
      <c r="I91" s="25">
        <v>0.05</v>
      </c>
      <c r="J91" s="58">
        <v>1</v>
      </c>
      <c r="K91" s="44">
        <v>44791</v>
      </c>
    </row>
    <row r="92" spans="1:12" x14ac:dyDescent="0.15">
      <c r="A92" s="45" t="s">
        <v>31</v>
      </c>
      <c r="B92" s="45">
        <v>15.6</v>
      </c>
      <c r="C92" s="12">
        <f t="shared" si="5"/>
        <v>1.9944177864320001</v>
      </c>
      <c r="D92" s="90">
        <f t="shared" si="6"/>
        <v>1.9944177864320001</v>
      </c>
      <c r="E92" s="12">
        <v>2.0030112000000004</v>
      </c>
      <c r="F92" s="9">
        <f t="shared" si="7"/>
        <v>99.570975261246645</v>
      </c>
      <c r="G92" s="40"/>
      <c r="H92" s="25" t="s">
        <v>20</v>
      </c>
      <c r="I92" s="25">
        <v>0.05</v>
      </c>
      <c r="J92" s="58">
        <v>1</v>
      </c>
      <c r="K92" s="44">
        <v>44791</v>
      </c>
    </row>
    <row r="93" spans="1:12" x14ac:dyDescent="0.15">
      <c r="A93" s="45" t="s">
        <v>32</v>
      </c>
      <c r="B93" s="45">
        <v>8.35</v>
      </c>
      <c r="C93" s="12">
        <f t="shared" si="5"/>
        <v>1.011763666942</v>
      </c>
      <c r="D93" s="90">
        <f t="shared" si="6"/>
        <v>1.011763666942</v>
      </c>
      <c r="E93" s="12">
        <v>1.0015056000000002</v>
      </c>
      <c r="F93" s="9">
        <f t="shared" si="7"/>
        <v>101.02426456147622</v>
      </c>
      <c r="G93" s="40"/>
      <c r="H93" s="25" t="s">
        <v>20</v>
      </c>
      <c r="I93" s="25">
        <v>0.05</v>
      </c>
      <c r="J93" s="58">
        <v>1</v>
      </c>
      <c r="K93" s="44">
        <v>44791</v>
      </c>
    </row>
    <row r="94" spans="1:12" x14ac:dyDescent="0.15">
      <c r="A94" s="45" t="s">
        <v>33</v>
      </c>
      <c r="B94" s="45">
        <v>4.63</v>
      </c>
      <c r="C94" s="12">
        <f t="shared" ref="C94:C125" si="8">B94^2*0.0000497912+B94*0.134346-0.113497</f>
        <v>0.50959234897528005</v>
      </c>
      <c r="D94" s="90">
        <f t="shared" si="6"/>
        <v>0.50959234897528005</v>
      </c>
      <c r="E94" s="12">
        <v>0.50075280000000011</v>
      </c>
      <c r="F94" s="9">
        <f t="shared" si="7"/>
        <v>101.76525203159721</v>
      </c>
      <c r="G94" s="40"/>
      <c r="H94" s="25" t="s">
        <v>20</v>
      </c>
      <c r="I94" s="25">
        <v>0.05</v>
      </c>
      <c r="J94" s="58">
        <v>1</v>
      </c>
      <c r="K94" s="44">
        <v>44791</v>
      </c>
    </row>
    <row r="95" spans="1:12" x14ac:dyDescent="0.15">
      <c r="A95" s="45" t="s">
        <v>34</v>
      </c>
      <c r="B95" s="45">
        <v>2.44</v>
      </c>
      <c r="C95" s="12">
        <f t="shared" si="8"/>
        <v>0.21460367688831994</v>
      </c>
      <c r="D95" s="90">
        <f t="shared" si="6"/>
        <v>0.21460367688831994</v>
      </c>
      <c r="E95" s="12">
        <v>0.19695292035398232</v>
      </c>
      <c r="F95" s="9">
        <f t="shared" si="7"/>
        <v>108.96191663602349</v>
      </c>
      <c r="G95" s="40"/>
      <c r="H95" s="25" t="s">
        <v>20</v>
      </c>
      <c r="I95" s="25">
        <v>0.05</v>
      </c>
      <c r="J95" s="58">
        <v>1</v>
      </c>
      <c r="K95" s="44">
        <v>44791</v>
      </c>
    </row>
    <row r="96" spans="1:12" x14ac:dyDescent="0.15">
      <c r="A96" s="45" t="s">
        <v>35</v>
      </c>
      <c r="B96" s="45">
        <v>1.71</v>
      </c>
      <c r="C96" s="12">
        <f t="shared" si="8"/>
        <v>0.11638025444791998</v>
      </c>
      <c r="D96" s="90">
        <f t="shared" si="6"/>
        <v>0.11638025444791998</v>
      </c>
      <c r="E96" s="12">
        <v>0.10015056000000001</v>
      </c>
      <c r="F96" s="9">
        <f t="shared" si="7"/>
        <v>116.20529575463179</v>
      </c>
      <c r="G96" s="40"/>
      <c r="H96" s="25" t="s">
        <v>20</v>
      </c>
      <c r="I96" s="25">
        <v>0.05</v>
      </c>
      <c r="J96" s="58">
        <v>1</v>
      </c>
      <c r="K96" s="44">
        <v>44791</v>
      </c>
    </row>
    <row r="97" spans="1:11" x14ac:dyDescent="0.15">
      <c r="A97" s="45" t="s">
        <v>36</v>
      </c>
      <c r="B97" s="45">
        <v>0.53200000000000003</v>
      </c>
      <c r="C97" s="12">
        <f t="shared" si="8"/>
        <v>-4.20108358954112E-2</v>
      </c>
      <c r="D97" s="90">
        <f t="shared" si="6"/>
        <v>-4.20108358954112E-2</v>
      </c>
      <c r="E97" s="12">
        <v>0</v>
      </c>
      <c r="F97" s="9"/>
      <c r="G97" s="40"/>
      <c r="H97" s="25" t="s">
        <v>20</v>
      </c>
      <c r="I97" s="25">
        <v>0.05</v>
      </c>
      <c r="J97" s="58">
        <v>1</v>
      </c>
      <c r="K97" s="44">
        <v>44791</v>
      </c>
    </row>
    <row r="98" spans="1:11" x14ac:dyDescent="0.15">
      <c r="A98" s="45" t="s">
        <v>43</v>
      </c>
      <c r="B98" s="45">
        <v>24.3</v>
      </c>
      <c r="C98" s="12">
        <f t="shared" si="8"/>
        <v>3.1805120056879996</v>
      </c>
      <c r="D98" s="90">
        <f t="shared" ref="D98:D129" si="9">J98*C98</f>
        <v>3.1805120056879996</v>
      </c>
      <c r="E98" s="12">
        <v>3.29</v>
      </c>
      <c r="F98" s="9">
        <f>100*C98/E98</f>
        <v>96.67209743732522</v>
      </c>
      <c r="G98" s="40"/>
      <c r="H98" s="25" t="s">
        <v>20</v>
      </c>
      <c r="I98" s="25">
        <v>0.05</v>
      </c>
      <c r="J98" s="58">
        <v>1</v>
      </c>
      <c r="K98" s="44">
        <v>44791</v>
      </c>
    </row>
    <row r="99" spans="1:11" x14ac:dyDescent="0.15">
      <c r="A99" s="45" t="s">
        <v>51</v>
      </c>
      <c r="B99" s="45">
        <v>0.54800000000000004</v>
      </c>
      <c r="C99" s="12">
        <f t="shared" si="8"/>
        <v>-3.986043950347519E-2</v>
      </c>
      <c r="D99" s="90">
        <f t="shared" si="9"/>
        <v>-3.986043950347519E-2</v>
      </c>
      <c r="E99" s="37"/>
      <c r="F99" s="24"/>
      <c r="G99" s="40"/>
      <c r="H99" s="25" t="s">
        <v>20</v>
      </c>
      <c r="I99" s="25">
        <v>0.05</v>
      </c>
      <c r="J99" s="58">
        <v>1</v>
      </c>
      <c r="K99" s="44">
        <v>44791</v>
      </c>
    </row>
    <row r="100" spans="1:11" x14ac:dyDescent="0.15">
      <c r="A100" s="45" t="s">
        <v>141</v>
      </c>
      <c r="B100" s="45">
        <v>16.600000000000001</v>
      </c>
      <c r="C100" s="12">
        <f t="shared" si="8"/>
        <v>2.1303670630719997</v>
      </c>
      <c r="D100" s="90">
        <f t="shared" si="9"/>
        <v>2.1303670630719997</v>
      </c>
      <c r="E100" s="37"/>
      <c r="F100" s="24"/>
      <c r="G100" s="40"/>
      <c r="H100" s="25" t="s">
        <v>20</v>
      </c>
      <c r="I100" s="25">
        <v>0.05</v>
      </c>
      <c r="J100" s="58">
        <v>1</v>
      </c>
      <c r="K100" s="44">
        <v>44791</v>
      </c>
    </row>
    <row r="101" spans="1:11" x14ac:dyDescent="0.15">
      <c r="A101" s="45" t="s">
        <v>142</v>
      </c>
      <c r="B101" s="45">
        <v>18.600000000000001</v>
      </c>
      <c r="C101" s="12">
        <f t="shared" si="8"/>
        <v>2.402564363552</v>
      </c>
      <c r="D101" s="90">
        <f t="shared" si="9"/>
        <v>2.402564363552</v>
      </c>
      <c r="E101" s="37"/>
      <c r="F101" s="24"/>
      <c r="G101" s="40"/>
      <c r="H101" s="25" t="s">
        <v>20</v>
      </c>
      <c r="I101" s="25">
        <v>0.05</v>
      </c>
      <c r="J101" s="58">
        <v>1</v>
      </c>
      <c r="K101" s="44">
        <v>44791</v>
      </c>
    </row>
    <row r="102" spans="1:11" x14ac:dyDescent="0.15">
      <c r="A102" s="45" t="s">
        <v>143</v>
      </c>
      <c r="B102" s="45">
        <v>17.3</v>
      </c>
      <c r="C102" s="12">
        <f t="shared" si="8"/>
        <v>2.2255908082479996</v>
      </c>
      <c r="D102" s="90">
        <f t="shared" si="9"/>
        <v>2.2255908082479996</v>
      </c>
      <c r="E102" s="37"/>
      <c r="F102" s="24"/>
      <c r="G102" s="40"/>
      <c r="H102" s="25" t="s">
        <v>20</v>
      </c>
      <c r="I102" s="25">
        <v>0.05</v>
      </c>
      <c r="J102" s="58">
        <v>1</v>
      </c>
      <c r="K102" s="44">
        <v>44791</v>
      </c>
    </row>
    <row r="103" spans="1:11" x14ac:dyDescent="0.15">
      <c r="A103" s="45" t="s">
        <v>144</v>
      </c>
      <c r="B103" s="45">
        <v>16.3</v>
      </c>
      <c r="C103" s="12">
        <f t="shared" si="8"/>
        <v>2.0895718239279999</v>
      </c>
      <c r="D103" s="90">
        <f t="shared" si="9"/>
        <v>2.0895718239279999</v>
      </c>
      <c r="E103" s="37"/>
      <c r="F103" s="24"/>
      <c r="G103" s="40"/>
      <c r="H103" s="25" t="s">
        <v>20</v>
      </c>
      <c r="I103" s="25">
        <v>0.05</v>
      </c>
      <c r="J103" s="58">
        <v>1</v>
      </c>
      <c r="K103" s="44">
        <v>44791</v>
      </c>
    </row>
    <row r="104" spans="1:11" x14ac:dyDescent="0.15">
      <c r="A104" s="45" t="s">
        <v>145</v>
      </c>
      <c r="B104" s="45">
        <v>8.9499999999999993</v>
      </c>
      <c r="C104" s="12">
        <f t="shared" si="8"/>
        <v>1.0928880995979997</v>
      </c>
      <c r="D104" s="90">
        <f t="shared" si="9"/>
        <v>1.0928880995979997</v>
      </c>
      <c r="E104" s="37"/>
      <c r="F104" s="24"/>
      <c r="G104" s="40"/>
      <c r="H104" s="25" t="s">
        <v>20</v>
      </c>
      <c r="I104" s="25">
        <v>0.05</v>
      </c>
      <c r="J104" s="58">
        <v>1</v>
      </c>
      <c r="K104" s="44">
        <v>44791</v>
      </c>
    </row>
    <row r="105" spans="1:11" x14ac:dyDescent="0.15">
      <c r="A105" s="45" t="s">
        <v>146</v>
      </c>
      <c r="B105" s="45">
        <v>6.69</v>
      </c>
      <c r="C105" s="12">
        <f t="shared" si="8"/>
        <v>0.78750619992632009</v>
      </c>
      <c r="D105" s="90">
        <f t="shared" si="9"/>
        <v>0.78750619992632009</v>
      </c>
      <c r="E105" s="37"/>
      <c r="F105" s="24"/>
      <c r="G105" s="40"/>
      <c r="H105" s="25" t="s">
        <v>20</v>
      </c>
      <c r="I105" s="25">
        <v>0.05</v>
      </c>
      <c r="J105" s="58">
        <v>1</v>
      </c>
      <c r="K105" s="44">
        <v>44791</v>
      </c>
    </row>
    <row r="106" spans="1:11" x14ac:dyDescent="0.15">
      <c r="A106" s="45" t="s">
        <v>44</v>
      </c>
      <c r="B106" s="45">
        <v>30.6</v>
      </c>
      <c r="C106" s="12">
        <f t="shared" si="8"/>
        <v>4.0441130880319998</v>
      </c>
      <c r="D106" s="90">
        <f t="shared" si="9"/>
        <v>4.0441130880319998</v>
      </c>
      <c r="E106" s="12">
        <v>4.0060224</v>
      </c>
      <c r="F106" s="9">
        <f>100*C106/E106</f>
        <v>100.95083562268648</v>
      </c>
      <c r="G106" s="40"/>
      <c r="H106" s="25" t="s">
        <v>20</v>
      </c>
      <c r="I106" s="25">
        <v>0.05</v>
      </c>
      <c r="J106" s="58">
        <v>1</v>
      </c>
      <c r="K106" s="44">
        <v>44791</v>
      </c>
    </row>
    <row r="107" spans="1:11" x14ac:dyDescent="0.15">
      <c r="A107" s="45" t="s">
        <v>45</v>
      </c>
      <c r="B107" s="45">
        <v>0.59299999999999997</v>
      </c>
      <c r="C107" s="12">
        <f t="shared" si="8"/>
        <v>-3.3812312974311212E-2</v>
      </c>
      <c r="D107" s="90">
        <f t="shared" si="9"/>
        <v>-3.3812312974311212E-2</v>
      </c>
      <c r="E107" s="37"/>
      <c r="F107" s="24"/>
      <c r="G107" s="40"/>
      <c r="H107" s="25" t="s">
        <v>20</v>
      </c>
      <c r="I107" s="25">
        <v>0.05</v>
      </c>
      <c r="J107" s="58">
        <v>1</v>
      </c>
      <c r="K107" s="44">
        <v>44791</v>
      </c>
    </row>
    <row r="108" spans="1:11" x14ac:dyDescent="0.15">
      <c r="A108" s="45" t="s">
        <v>150</v>
      </c>
      <c r="B108" s="45">
        <v>8.1999999999999993</v>
      </c>
      <c r="C108" s="12">
        <f t="shared" si="8"/>
        <v>0.99148816028799991</v>
      </c>
      <c r="D108" s="90">
        <f t="shared" si="9"/>
        <v>0.99148816028799991</v>
      </c>
      <c r="E108" s="37"/>
      <c r="F108" s="24"/>
      <c r="G108" s="40"/>
      <c r="H108" s="25" t="s">
        <v>20</v>
      </c>
      <c r="I108" s="25">
        <v>0.05</v>
      </c>
      <c r="J108" s="58">
        <v>1</v>
      </c>
      <c r="K108" s="44">
        <v>44791</v>
      </c>
    </row>
    <row r="109" spans="1:11" x14ac:dyDescent="0.15">
      <c r="A109" s="45" t="s">
        <v>151</v>
      </c>
      <c r="B109" s="45">
        <v>9.19</v>
      </c>
      <c r="C109" s="12">
        <f t="shared" si="8"/>
        <v>1.1253479105663198</v>
      </c>
      <c r="D109" s="90">
        <f t="shared" si="9"/>
        <v>1.1253479105663198</v>
      </c>
      <c r="E109" s="37"/>
      <c r="F109" s="24"/>
      <c r="G109" s="40"/>
      <c r="H109" s="25" t="s">
        <v>20</v>
      </c>
      <c r="I109" s="25">
        <v>0.05</v>
      </c>
      <c r="J109" s="58">
        <v>1</v>
      </c>
      <c r="K109" s="44">
        <v>44791</v>
      </c>
    </row>
    <row r="110" spans="1:11" x14ac:dyDescent="0.15">
      <c r="A110" s="45" t="s">
        <v>152</v>
      </c>
      <c r="B110" s="45">
        <v>8.86</v>
      </c>
      <c r="C110" s="12">
        <f t="shared" si="8"/>
        <v>1.0807171492835199</v>
      </c>
      <c r="D110" s="90">
        <f t="shared" si="9"/>
        <v>1.0807171492835199</v>
      </c>
      <c r="E110" s="37"/>
      <c r="F110" s="24"/>
      <c r="G110" s="40"/>
      <c r="H110" s="25" t="s">
        <v>20</v>
      </c>
      <c r="I110" s="25">
        <v>0.05</v>
      </c>
      <c r="J110" s="58">
        <v>1</v>
      </c>
      <c r="K110" s="44">
        <v>44791</v>
      </c>
    </row>
    <row r="111" spans="1:11" x14ac:dyDescent="0.15">
      <c r="A111" s="45" t="s">
        <v>153</v>
      </c>
      <c r="B111" s="45">
        <v>6.49</v>
      </c>
      <c r="C111" s="12">
        <f t="shared" si="8"/>
        <v>0.76050575032312007</v>
      </c>
      <c r="D111" s="90">
        <f t="shared" si="9"/>
        <v>0.76050575032312007</v>
      </c>
      <c r="E111" s="37"/>
      <c r="F111" s="24"/>
      <c r="G111" s="40"/>
      <c r="H111" s="25" t="s">
        <v>20</v>
      </c>
      <c r="I111" s="25">
        <v>0.05</v>
      </c>
      <c r="J111" s="58">
        <v>1</v>
      </c>
      <c r="K111" s="44">
        <v>44791</v>
      </c>
    </row>
    <row r="112" spans="1:11" x14ac:dyDescent="0.15">
      <c r="A112" s="45" t="s">
        <v>154</v>
      </c>
      <c r="B112" s="45">
        <v>7.21</v>
      </c>
      <c r="C112" s="12">
        <f t="shared" si="8"/>
        <v>0.85772601071992005</v>
      </c>
      <c r="D112" s="90">
        <f t="shared" si="9"/>
        <v>0.85772601071992005</v>
      </c>
      <c r="E112" s="37"/>
      <c r="F112" s="24"/>
      <c r="G112" s="40"/>
      <c r="H112" s="25" t="s">
        <v>20</v>
      </c>
      <c r="I112" s="25">
        <v>0.05</v>
      </c>
      <c r="J112" s="58">
        <v>1</v>
      </c>
      <c r="K112" s="44">
        <v>44791</v>
      </c>
    </row>
    <row r="113" spans="1:11" x14ac:dyDescent="0.15">
      <c r="A113" s="45" t="s">
        <v>155</v>
      </c>
      <c r="B113" s="45">
        <v>5.12</v>
      </c>
      <c r="C113" s="12">
        <f t="shared" si="8"/>
        <v>0.57565976643327998</v>
      </c>
      <c r="D113" s="90">
        <f t="shared" si="9"/>
        <v>0.57565976643327998</v>
      </c>
      <c r="E113" s="37"/>
      <c r="F113" s="24"/>
      <c r="G113" s="40"/>
      <c r="H113" s="25" t="s">
        <v>20</v>
      </c>
      <c r="I113" s="25">
        <v>0.05</v>
      </c>
      <c r="J113" s="58">
        <v>1</v>
      </c>
      <c r="K113" s="44">
        <v>44791</v>
      </c>
    </row>
    <row r="114" spans="1:11" x14ac:dyDescent="0.15">
      <c r="A114" s="45" t="s">
        <v>156</v>
      </c>
      <c r="B114" s="45">
        <v>5.07</v>
      </c>
      <c r="C114" s="12">
        <f t="shared" si="8"/>
        <v>0.56891709781688005</v>
      </c>
      <c r="D114" s="90">
        <f t="shared" si="9"/>
        <v>0.56891709781688005</v>
      </c>
      <c r="E114" s="37"/>
      <c r="F114" s="24"/>
      <c r="G114" s="40"/>
      <c r="H114" s="25" t="s">
        <v>20</v>
      </c>
      <c r="I114" s="25">
        <v>0.05</v>
      </c>
      <c r="J114" s="58">
        <v>1</v>
      </c>
      <c r="K114" s="44">
        <v>44791</v>
      </c>
    </row>
    <row r="115" spans="1:11" x14ac:dyDescent="0.15">
      <c r="A115" s="45" t="s">
        <v>157</v>
      </c>
      <c r="B115" s="45">
        <v>4.29</v>
      </c>
      <c r="C115" s="12">
        <f t="shared" si="8"/>
        <v>0.46376370222391999</v>
      </c>
      <c r="D115" s="90">
        <f t="shared" si="9"/>
        <v>0.46376370222391999</v>
      </c>
      <c r="E115" s="37"/>
      <c r="F115" s="24"/>
      <c r="G115" s="40"/>
      <c r="H115" s="25" t="s">
        <v>20</v>
      </c>
      <c r="I115" s="25">
        <v>0.05</v>
      </c>
      <c r="J115" s="58">
        <v>1</v>
      </c>
      <c r="K115" s="44">
        <v>44791</v>
      </c>
    </row>
    <row r="116" spans="1:11" x14ac:dyDescent="0.15">
      <c r="A116" s="45" t="s">
        <v>158</v>
      </c>
      <c r="B116" s="45">
        <v>9.4600000000000009</v>
      </c>
      <c r="C116" s="12">
        <f t="shared" si="8"/>
        <v>1.16187205415392</v>
      </c>
      <c r="D116" s="90">
        <f t="shared" si="9"/>
        <v>1.16187205415392</v>
      </c>
      <c r="E116" s="37"/>
      <c r="F116" s="24"/>
      <c r="G116" s="40"/>
      <c r="H116" s="25" t="s">
        <v>20</v>
      </c>
      <c r="I116" s="25">
        <v>0.05</v>
      </c>
      <c r="J116" s="58">
        <v>1</v>
      </c>
      <c r="K116" s="44">
        <v>44791</v>
      </c>
    </row>
    <row r="117" spans="1:11" x14ac:dyDescent="0.15">
      <c r="A117" s="45" t="s">
        <v>159</v>
      </c>
      <c r="B117" s="45">
        <v>41.1</v>
      </c>
      <c r="C117" s="12">
        <f t="shared" si="8"/>
        <v>5.492231392952001</v>
      </c>
      <c r="D117" s="90">
        <f t="shared" si="9"/>
        <v>54.922313929520008</v>
      </c>
      <c r="E117" s="37"/>
      <c r="F117" s="24"/>
      <c r="G117" s="40"/>
      <c r="H117" s="25" t="s">
        <v>20</v>
      </c>
      <c r="I117" s="25">
        <v>0.05</v>
      </c>
      <c r="J117" s="58">
        <v>10</v>
      </c>
      <c r="K117" s="44">
        <v>44791</v>
      </c>
    </row>
    <row r="118" spans="1:11" x14ac:dyDescent="0.15">
      <c r="A118" s="45" t="s">
        <v>91</v>
      </c>
      <c r="B118" s="45">
        <v>30.9</v>
      </c>
      <c r="C118" s="12">
        <f t="shared" si="8"/>
        <v>4.0853355356719998</v>
      </c>
      <c r="D118" s="90">
        <f t="shared" si="9"/>
        <v>4.0853355356719998</v>
      </c>
      <c r="E118" s="12">
        <v>4.0060224</v>
      </c>
      <c r="F118" s="9">
        <f>100*C118/E118</f>
        <v>101.97984753335378</v>
      </c>
      <c r="G118" s="40"/>
      <c r="H118" s="25" t="s">
        <v>20</v>
      </c>
      <c r="I118" s="25">
        <v>0.05</v>
      </c>
      <c r="J118" s="58">
        <v>1</v>
      </c>
      <c r="K118" s="44">
        <v>44791</v>
      </c>
    </row>
    <row r="119" spans="1:11" x14ac:dyDescent="0.15">
      <c r="A119" s="45" t="s">
        <v>46</v>
      </c>
      <c r="B119" s="45">
        <v>0.59099999999999997</v>
      </c>
      <c r="C119" s="12">
        <f t="shared" si="8"/>
        <v>-3.4081122879872805E-2</v>
      </c>
      <c r="D119" s="90">
        <f t="shared" si="9"/>
        <v>-3.4081122879872805E-2</v>
      </c>
      <c r="E119" s="37"/>
      <c r="F119" s="24"/>
      <c r="G119" s="40"/>
      <c r="H119" s="25" t="s">
        <v>20</v>
      </c>
      <c r="I119" s="25">
        <v>0.05</v>
      </c>
      <c r="J119" s="58">
        <v>1</v>
      </c>
      <c r="K119" s="44">
        <v>44791</v>
      </c>
    </row>
    <row r="120" spans="1:11" x14ac:dyDescent="0.15">
      <c r="A120" s="45" t="s">
        <v>160</v>
      </c>
      <c r="B120" s="45">
        <v>41.3</v>
      </c>
      <c r="C120" s="12">
        <f t="shared" si="8"/>
        <v>5.519921151928</v>
      </c>
      <c r="D120" s="90">
        <f t="shared" si="9"/>
        <v>55.199211519279999</v>
      </c>
      <c r="E120" s="37"/>
      <c r="F120" s="24"/>
      <c r="G120" s="40"/>
      <c r="H120" s="25" t="s">
        <v>20</v>
      </c>
      <c r="I120" s="25">
        <v>0.05</v>
      </c>
      <c r="J120" s="58">
        <v>10</v>
      </c>
      <c r="K120" s="44">
        <v>44791</v>
      </c>
    </row>
    <row r="121" spans="1:11" x14ac:dyDescent="0.15">
      <c r="A121" s="45" t="s">
        <v>161</v>
      </c>
      <c r="B121" s="45">
        <v>38.799999999999997</v>
      </c>
      <c r="C121" s="12">
        <f t="shared" si="8"/>
        <v>5.1740854641279999</v>
      </c>
      <c r="D121" s="90">
        <f t="shared" si="9"/>
        <v>51.740854641279995</v>
      </c>
      <c r="E121" s="37"/>
      <c r="F121" s="24"/>
      <c r="G121" s="40"/>
      <c r="H121" s="25" t="s">
        <v>20</v>
      </c>
      <c r="I121" s="25">
        <v>0.05</v>
      </c>
      <c r="J121" s="58">
        <v>10</v>
      </c>
      <c r="K121" s="44">
        <v>44791</v>
      </c>
    </row>
    <row r="122" spans="1:11" x14ac:dyDescent="0.15">
      <c r="A122" s="45" t="s">
        <v>162</v>
      </c>
      <c r="B122" s="45">
        <v>38.299999999999997</v>
      </c>
      <c r="C122" s="12">
        <f t="shared" si="8"/>
        <v>5.1049930133679995</v>
      </c>
      <c r="D122" s="90">
        <f t="shared" si="9"/>
        <v>51.049930133679993</v>
      </c>
      <c r="E122" s="37"/>
      <c r="F122" s="24"/>
      <c r="G122" s="40"/>
      <c r="H122" s="25" t="s">
        <v>20</v>
      </c>
      <c r="I122" s="25">
        <v>0.05</v>
      </c>
      <c r="J122" s="58">
        <v>10</v>
      </c>
      <c r="K122" s="44">
        <v>44791</v>
      </c>
    </row>
    <row r="123" spans="1:11" x14ac:dyDescent="0.15">
      <c r="A123" s="45" t="s">
        <v>163</v>
      </c>
      <c r="B123" s="45">
        <v>40.700000000000003</v>
      </c>
      <c r="C123" s="12">
        <f t="shared" si="8"/>
        <v>5.4368638248880004</v>
      </c>
      <c r="D123" s="90">
        <f t="shared" si="9"/>
        <v>54.368638248880004</v>
      </c>
      <c r="E123" s="37"/>
      <c r="F123" s="24"/>
      <c r="G123" s="40"/>
      <c r="H123" s="25" t="s">
        <v>20</v>
      </c>
      <c r="I123" s="25">
        <v>0.05</v>
      </c>
      <c r="J123" s="58">
        <v>10</v>
      </c>
      <c r="K123" s="44">
        <v>44791</v>
      </c>
    </row>
    <row r="124" spans="1:11" x14ac:dyDescent="0.15">
      <c r="A124" s="45" t="s">
        <v>164</v>
      </c>
      <c r="B124" s="45">
        <v>47.7</v>
      </c>
      <c r="C124" s="12">
        <f t="shared" si="8"/>
        <v>6.408096619448</v>
      </c>
      <c r="D124" s="90">
        <f t="shared" si="9"/>
        <v>64.080966194479998</v>
      </c>
      <c r="E124" s="37"/>
      <c r="F124" s="24"/>
      <c r="G124" s="40"/>
      <c r="H124" s="25" t="s">
        <v>20</v>
      </c>
      <c r="I124" s="25">
        <v>0.05</v>
      </c>
      <c r="J124" s="58">
        <v>10</v>
      </c>
      <c r="K124" s="44">
        <v>44791</v>
      </c>
    </row>
    <row r="125" spans="1:11" x14ac:dyDescent="0.15">
      <c r="A125" s="45" t="s">
        <v>165</v>
      </c>
      <c r="B125" s="45">
        <v>44.3</v>
      </c>
      <c r="C125" s="12">
        <f t="shared" si="8"/>
        <v>5.9357455320879993</v>
      </c>
      <c r="D125" s="90">
        <f t="shared" si="9"/>
        <v>59.357455320879993</v>
      </c>
      <c r="E125" s="37"/>
      <c r="F125" s="24"/>
      <c r="G125" s="40"/>
      <c r="H125" s="25" t="s">
        <v>20</v>
      </c>
      <c r="I125" s="25">
        <v>0.05</v>
      </c>
      <c r="J125" s="58">
        <v>10</v>
      </c>
      <c r="K125" s="44">
        <v>44791</v>
      </c>
    </row>
    <row r="126" spans="1:11" x14ac:dyDescent="0.15">
      <c r="A126" s="45" t="s">
        <v>166</v>
      </c>
      <c r="B126" s="45">
        <v>36.4</v>
      </c>
      <c r="C126" s="12">
        <f t="shared" ref="C126:C157" si="10">B126^2*0.0000497912+B126*0.134346-0.113497</f>
        <v>4.8426687483519997</v>
      </c>
      <c r="D126" s="90">
        <f t="shared" si="9"/>
        <v>48.426687483519999</v>
      </c>
      <c r="E126" s="37"/>
      <c r="F126" s="24"/>
      <c r="G126" s="40"/>
      <c r="H126" s="25" t="s">
        <v>20</v>
      </c>
      <c r="I126" s="25">
        <v>0.05</v>
      </c>
      <c r="J126" s="58">
        <v>10</v>
      </c>
      <c r="K126" s="44">
        <v>44791</v>
      </c>
    </row>
    <row r="127" spans="1:11" x14ac:dyDescent="0.15">
      <c r="A127" s="45" t="s">
        <v>102</v>
      </c>
      <c r="B127" s="45">
        <v>31.1</v>
      </c>
      <c r="C127" s="12">
        <f t="shared" si="10"/>
        <v>4.1128221465520003</v>
      </c>
      <c r="D127" s="90">
        <f t="shared" si="9"/>
        <v>4.1128221465520003</v>
      </c>
      <c r="E127" s="12">
        <v>4.0060224</v>
      </c>
      <c r="F127" s="9">
        <f>100*C127/E127</f>
        <v>102.66597976466633</v>
      </c>
      <c r="G127" s="40"/>
      <c r="H127" s="25" t="s">
        <v>20</v>
      </c>
      <c r="I127" s="25">
        <v>0.05</v>
      </c>
      <c r="J127" s="58">
        <v>1</v>
      </c>
      <c r="K127" s="44">
        <v>44791</v>
      </c>
    </row>
    <row r="128" spans="1:11" x14ac:dyDescent="0.15">
      <c r="A128" s="45" t="s">
        <v>103</v>
      </c>
      <c r="B128" s="45">
        <v>0.59699999999999998</v>
      </c>
      <c r="C128" s="12">
        <f t="shared" si="10"/>
        <v>-3.327469196819921E-2</v>
      </c>
      <c r="D128" s="90">
        <f t="shared" si="9"/>
        <v>-3.327469196819921E-2</v>
      </c>
      <c r="E128" s="37"/>
      <c r="F128" s="24"/>
      <c r="G128" s="40"/>
      <c r="H128" s="25" t="s">
        <v>20</v>
      </c>
      <c r="I128" s="25">
        <v>0.05</v>
      </c>
      <c r="J128" s="58">
        <v>1</v>
      </c>
      <c r="K128" s="44">
        <v>44791</v>
      </c>
    </row>
    <row r="129" spans="1:11" x14ac:dyDescent="0.15">
      <c r="A129" s="45" t="s">
        <v>29</v>
      </c>
      <c r="B129" s="45">
        <v>75.5</v>
      </c>
      <c r="C129" s="12">
        <f t="shared" si="10"/>
        <v>10.313448287799998</v>
      </c>
      <c r="D129" s="90">
        <f t="shared" si="9"/>
        <v>10.313448287799998</v>
      </c>
      <c r="E129" s="14">
        <v>10.015056000000001</v>
      </c>
      <c r="F129" s="9">
        <f t="shared" ref="F129:F135" si="11">100*C129/E129</f>
        <v>102.97943703759616</v>
      </c>
      <c r="G129" s="40"/>
      <c r="H129" s="25" t="s">
        <v>20</v>
      </c>
      <c r="I129" s="25">
        <v>0.05</v>
      </c>
      <c r="J129" s="58">
        <v>1</v>
      </c>
      <c r="K129" s="44">
        <v>44791</v>
      </c>
    </row>
    <row r="130" spans="1:11" x14ac:dyDescent="0.15">
      <c r="A130" s="45" t="s">
        <v>30</v>
      </c>
      <c r="B130" s="45">
        <v>31.1</v>
      </c>
      <c r="C130" s="12">
        <f t="shared" si="10"/>
        <v>4.1128221465520003</v>
      </c>
      <c r="D130" s="90">
        <f t="shared" ref="D130:D161" si="12">J130*C130</f>
        <v>4.1128221465520003</v>
      </c>
      <c r="E130" s="12">
        <v>4.0060224</v>
      </c>
      <c r="F130" s="9">
        <f t="shared" si="11"/>
        <v>102.66597976466633</v>
      </c>
      <c r="G130" s="40"/>
      <c r="H130" s="25" t="s">
        <v>20</v>
      </c>
      <c r="I130" s="25">
        <v>0.05</v>
      </c>
      <c r="J130" s="58">
        <v>1</v>
      </c>
      <c r="K130" s="44">
        <v>44791</v>
      </c>
    </row>
    <row r="131" spans="1:11" x14ac:dyDescent="0.15">
      <c r="A131" s="45" t="s">
        <v>31</v>
      </c>
      <c r="B131" s="45">
        <v>16.100000000000001</v>
      </c>
      <c r="C131" s="12">
        <f t="shared" si="10"/>
        <v>2.0623799769519997</v>
      </c>
      <c r="D131" s="90">
        <f t="shared" si="12"/>
        <v>2.0623799769519997</v>
      </c>
      <c r="E131" s="12">
        <v>2.0030112000000004</v>
      </c>
      <c r="F131" s="9">
        <f t="shared" si="11"/>
        <v>102.96397628490541</v>
      </c>
      <c r="G131" s="40"/>
      <c r="H131" s="25" t="s">
        <v>20</v>
      </c>
      <c r="I131" s="25">
        <v>0.05</v>
      </c>
      <c r="J131" s="58">
        <v>1</v>
      </c>
      <c r="K131" s="44">
        <v>44791</v>
      </c>
    </row>
    <row r="132" spans="1:11" x14ac:dyDescent="0.15">
      <c r="A132" s="45" t="s">
        <v>32</v>
      </c>
      <c r="B132" s="45">
        <v>8.5399999999999991</v>
      </c>
      <c r="C132" s="12">
        <f t="shared" si="10"/>
        <v>1.0374491918819198</v>
      </c>
      <c r="D132" s="90">
        <f t="shared" si="12"/>
        <v>1.0374491918819198</v>
      </c>
      <c r="E132" s="12">
        <v>1.0015056000000002</v>
      </c>
      <c r="F132" s="9">
        <f t="shared" si="11"/>
        <v>103.58895565655544</v>
      </c>
      <c r="G132" s="40"/>
      <c r="H132" s="25" t="s">
        <v>20</v>
      </c>
      <c r="I132" s="25">
        <v>0.05</v>
      </c>
      <c r="J132" s="58">
        <v>1</v>
      </c>
      <c r="K132" s="44">
        <v>44791</v>
      </c>
    </row>
    <row r="133" spans="1:11" x14ac:dyDescent="0.15">
      <c r="A133" s="45" t="s">
        <v>33</v>
      </c>
      <c r="B133" s="45">
        <v>4.71</v>
      </c>
      <c r="C133" s="12">
        <f t="shared" si="10"/>
        <v>0.52037723295992</v>
      </c>
      <c r="D133" s="90">
        <f t="shared" si="12"/>
        <v>0.52037723295992</v>
      </c>
      <c r="E133" s="12">
        <v>0.50075280000000011</v>
      </c>
      <c r="F133" s="9">
        <f t="shared" si="11"/>
        <v>103.91898616641183</v>
      </c>
      <c r="G133" s="40"/>
      <c r="H133" s="25" t="s">
        <v>20</v>
      </c>
      <c r="I133" s="25">
        <v>0.05</v>
      </c>
      <c r="J133" s="58">
        <v>1</v>
      </c>
      <c r="K133" s="44">
        <v>44791</v>
      </c>
    </row>
    <row r="134" spans="1:11" x14ac:dyDescent="0.15">
      <c r="A134" s="45" t="s">
        <v>34</v>
      </c>
      <c r="B134" s="45">
        <v>2.54</v>
      </c>
      <c r="C134" s="12">
        <f t="shared" si="10"/>
        <v>0.22806307290591998</v>
      </c>
      <c r="D134" s="90">
        <f t="shared" si="12"/>
        <v>0.22806307290591998</v>
      </c>
      <c r="E134" s="12">
        <v>0.19695292035398232</v>
      </c>
      <c r="F134" s="9">
        <f t="shared" si="11"/>
        <v>115.7957305207882</v>
      </c>
      <c r="G134" s="40"/>
      <c r="H134" s="25" t="s">
        <v>20</v>
      </c>
      <c r="I134" s="25">
        <v>0.05</v>
      </c>
      <c r="J134" s="58">
        <v>1</v>
      </c>
      <c r="K134" s="44">
        <v>44791</v>
      </c>
    </row>
    <row r="135" spans="1:11" x14ac:dyDescent="0.15">
      <c r="A135" s="45" t="s">
        <v>35</v>
      </c>
      <c r="B135" s="45">
        <v>1.79</v>
      </c>
      <c r="C135" s="12">
        <f t="shared" si="10"/>
        <v>0.12714187598391996</v>
      </c>
      <c r="D135" s="90">
        <f t="shared" si="12"/>
        <v>0.12714187598391996</v>
      </c>
      <c r="E135" s="12">
        <v>0.10015056000000001</v>
      </c>
      <c r="F135" s="9">
        <f t="shared" si="11"/>
        <v>126.95073895135478</v>
      </c>
      <c r="G135" s="40"/>
      <c r="H135" s="25" t="s">
        <v>20</v>
      </c>
      <c r="I135" s="25">
        <v>0.05</v>
      </c>
      <c r="J135" s="58">
        <v>1</v>
      </c>
      <c r="K135" s="44">
        <v>44791</v>
      </c>
    </row>
    <row r="136" spans="1:11" x14ac:dyDescent="0.15">
      <c r="A136" s="45" t="s">
        <v>36</v>
      </c>
      <c r="B136" s="45">
        <v>0.61299999999999999</v>
      </c>
      <c r="C136" s="12">
        <f t="shared" si="10"/>
        <v>-3.1124192010567195E-2</v>
      </c>
      <c r="D136" s="90">
        <f t="shared" si="12"/>
        <v>-3.1124192010567195E-2</v>
      </c>
      <c r="E136" s="12">
        <v>0</v>
      </c>
      <c r="F136" s="9"/>
      <c r="G136" s="40"/>
      <c r="H136" s="25" t="s">
        <v>20</v>
      </c>
      <c r="I136" s="25">
        <v>0.05</v>
      </c>
      <c r="J136" s="58">
        <v>1</v>
      </c>
      <c r="K136" s="44">
        <v>44791</v>
      </c>
    </row>
  </sheetData>
  <sortState xmlns:xlrd2="http://schemas.microsoft.com/office/spreadsheetml/2017/richdata2" ref="A2:L136">
    <sortCondition ref="L2:L1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3"/>
  <sheetViews>
    <sheetView zoomScale="130" workbookViewId="0">
      <pane xSplit="1" ySplit="1" topLeftCell="B126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baseColWidth="10" defaultColWidth="9.1640625" defaultRowHeight="11" x14ac:dyDescent="0.15"/>
  <cols>
    <col min="1" max="1" width="16.33203125" style="46" customWidth="1"/>
    <col min="2" max="3" width="9.1640625" style="12"/>
    <col min="4" max="4" width="9.1640625" style="92"/>
    <col min="5" max="5" width="9.1640625" style="38"/>
    <col min="6" max="6" width="9.1640625" style="4"/>
    <col min="7" max="7" width="6" style="41" customWidth="1"/>
    <col min="8" max="8" width="6.5" style="4" customWidth="1"/>
    <col min="9" max="9" width="5.6640625" style="4" customWidth="1"/>
    <col min="10" max="10" width="5.1640625" style="4" customWidth="1"/>
    <col min="11" max="11" width="8.6640625" style="27" customWidth="1"/>
    <col min="12" max="12" width="78" style="4" customWidth="1"/>
    <col min="13" max="16384" width="9.1640625" style="4"/>
  </cols>
  <sheetData>
    <row r="1" spans="1:12" s="23" customFormat="1" ht="31.5" customHeight="1" thickBot="1" x14ac:dyDescent="0.2">
      <c r="A1" s="52" t="s">
        <v>0</v>
      </c>
      <c r="B1" s="47" t="s">
        <v>18</v>
      </c>
      <c r="C1" s="47" t="s">
        <v>22</v>
      </c>
      <c r="D1" s="47" t="s">
        <v>175</v>
      </c>
      <c r="E1" s="47" t="s">
        <v>23</v>
      </c>
      <c r="F1" s="48" t="s">
        <v>4</v>
      </c>
      <c r="G1" s="20" t="s">
        <v>1</v>
      </c>
      <c r="H1" s="49" t="s">
        <v>2</v>
      </c>
      <c r="I1" s="49" t="s">
        <v>37</v>
      </c>
      <c r="J1" s="49" t="s">
        <v>21</v>
      </c>
      <c r="K1" s="50" t="s">
        <v>19</v>
      </c>
      <c r="L1" s="51" t="s">
        <v>3</v>
      </c>
    </row>
    <row r="2" spans="1:12" ht="20.25" customHeight="1" x14ac:dyDescent="0.15">
      <c r="A2" s="45" t="s">
        <v>29</v>
      </c>
      <c r="B2" s="45">
        <v>28.5</v>
      </c>
      <c r="C2" s="12">
        <f t="shared" ref="C2:C33" si="0">B2^2*0.00550751+B2*0.546713-0.000900383</f>
        <v>20.053895114500001</v>
      </c>
      <c r="D2" s="93">
        <f t="shared" ref="D2:D33" si="1">C2*J2</f>
        <v>20.053895114500001</v>
      </c>
      <c r="E2" s="12">
        <v>20.056373399999998</v>
      </c>
      <c r="F2" s="24">
        <f t="shared" ref="F2:F8" si="2">100*C2/E2</f>
        <v>99.987643401673026</v>
      </c>
      <c r="H2" s="25" t="s">
        <v>20</v>
      </c>
      <c r="I2" s="25">
        <v>0.05</v>
      </c>
      <c r="J2" s="25">
        <v>1</v>
      </c>
      <c r="K2" s="44">
        <v>44792</v>
      </c>
      <c r="L2" s="4" t="s">
        <v>222</v>
      </c>
    </row>
    <row r="3" spans="1:12" ht="9.75" customHeight="1" x14ac:dyDescent="0.15">
      <c r="A3" s="45" t="s">
        <v>30</v>
      </c>
      <c r="B3" s="45">
        <v>13</v>
      </c>
      <c r="C3" s="12">
        <f t="shared" si="0"/>
        <v>8.0371378070000006</v>
      </c>
      <c r="D3" s="93">
        <f t="shared" si="1"/>
        <v>8.0371378070000006</v>
      </c>
      <c r="E3" s="12">
        <v>8.0225493599999993</v>
      </c>
      <c r="F3" s="24">
        <f t="shared" si="2"/>
        <v>100.181843032001</v>
      </c>
      <c r="G3" s="40"/>
      <c r="H3" s="25" t="s">
        <v>20</v>
      </c>
      <c r="I3" s="25">
        <v>0.05</v>
      </c>
      <c r="J3" s="25">
        <v>1</v>
      </c>
      <c r="K3" s="44">
        <v>44792</v>
      </c>
    </row>
    <row r="4" spans="1:12" x14ac:dyDescent="0.15">
      <c r="A4" s="45" t="s">
        <v>31</v>
      </c>
      <c r="B4" s="45">
        <v>3.48</v>
      </c>
      <c r="C4" s="12">
        <f t="shared" si="0"/>
        <v>1.9683590061039999</v>
      </c>
      <c r="D4" s="93">
        <f t="shared" si="1"/>
        <v>1.9683590061039999</v>
      </c>
      <c r="E4" s="12">
        <v>2.0056373399999998</v>
      </c>
      <c r="F4" s="24">
        <f t="shared" si="2"/>
        <v>98.141322304260655</v>
      </c>
      <c r="H4" s="25" t="s">
        <v>20</v>
      </c>
      <c r="I4" s="25">
        <v>0.05</v>
      </c>
      <c r="J4" s="25">
        <v>1</v>
      </c>
      <c r="K4" s="44">
        <v>44792</v>
      </c>
    </row>
    <row r="5" spans="1:12" ht="8.25" customHeight="1" x14ac:dyDescent="0.15">
      <c r="A5" s="45" t="s">
        <v>32</v>
      </c>
      <c r="B5" s="45">
        <v>1.8</v>
      </c>
      <c r="C5" s="12">
        <f t="shared" si="0"/>
        <v>1.0010273493999999</v>
      </c>
      <c r="D5" s="93">
        <f t="shared" si="1"/>
        <v>1.0010273493999999</v>
      </c>
      <c r="E5" s="12">
        <v>1.0028186699999999</v>
      </c>
      <c r="F5" s="24">
        <f t="shared" si="2"/>
        <v>99.821371434977365</v>
      </c>
      <c r="H5" s="25" t="s">
        <v>20</v>
      </c>
      <c r="I5" s="25">
        <v>0.05</v>
      </c>
      <c r="J5" s="25">
        <v>1</v>
      </c>
      <c r="K5" s="44">
        <v>44792</v>
      </c>
    </row>
    <row r="6" spans="1:12" s="13" customFormat="1" x14ac:dyDescent="0.15">
      <c r="A6" s="45" t="s">
        <v>33</v>
      </c>
      <c r="B6" s="45">
        <v>0.91800000000000004</v>
      </c>
      <c r="C6" s="12">
        <f t="shared" si="0"/>
        <v>0.50562346185724005</v>
      </c>
      <c r="D6" s="94">
        <f t="shared" si="1"/>
        <v>0.50562346185724005</v>
      </c>
      <c r="E6" s="12">
        <v>0.50140933499999996</v>
      </c>
      <c r="F6" s="24">
        <f t="shared" si="2"/>
        <v>100.84045640220083</v>
      </c>
      <c r="G6" s="41"/>
      <c r="H6" s="25" t="s">
        <v>20</v>
      </c>
      <c r="I6" s="25">
        <v>0.05</v>
      </c>
      <c r="J6" s="25">
        <v>1</v>
      </c>
      <c r="K6" s="44">
        <v>44792</v>
      </c>
    </row>
    <row r="7" spans="1:12" x14ac:dyDescent="0.15">
      <c r="A7" s="45" t="s">
        <v>34</v>
      </c>
      <c r="B7" s="45">
        <v>0.38</v>
      </c>
      <c r="C7" s="12">
        <f t="shared" si="0"/>
        <v>0.207645841444</v>
      </c>
      <c r="D7" s="93">
        <f t="shared" si="1"/>
        <v>0.207645841444</v>
      </c>
      <c r="E7" s="12">
        <v>0.19721114454277283</v>
      </c>
      <c r="F7" s="24">
        <f t="shared" si="2"/>
        <v>105.29112942649344</v>
      </c>
      <c r="H7" s="25" t="s">
        <v>20</v>
      </c>
      <c r="I7" s="25">
        <v>0.05</v>
      </c>
      <c r="J7" s="25">
        <v>1</v>
      </c>
      <c r="K7" s="44">
        <v>44792</v>
      </c>
    </row>
    <row r="8" spans="1:12" x14ac:dyDescent="0.15">
      <c r="A8" s="45" t="s">
        <v>35</v>
      </c>
      <c r="B8" s="45">
        <v>0.23100000000000001</v>
      </c>
      <c r="C8" s="12">
        <f t="shared" si="0"/>
        <v>0.12568420624110999</v>
      </c>
      <c r="D8" s="93">
        <f t="shared" si="1"/>
        <v>0.12568420624110999</v>
      </c>
      <c r="E8" s="12">
        <v>0.100281867</v>
      </c>
      <c r="F8" s="24">
        <f t="shared" si="2"/>
        <v>125.33093968135834</v>
      </c>
      <c r="H8" s="25" t="s">
        <v>20</v>
      </c>
      <c r="I8" s="25">
        <v>0.05</v>
      </c>
      <c r="J8" s="25">
        <v>1</v>
      </c>
      <c r="K8" s="44">
        <v>44792</v>
      </c>
    </row>
    <row r="9" spans="1:12" s="13" customFormat="1" x14ac:dyDescent="0.15">
      <c r="A9" s="45" t="s">
        <v>36</v>
      </c>
      <c r="B9" s="45">
        <v>-2.23E-2</v>
      </c>
      <c r="C9" s="12">
        <f t="shared" si="0"/>
        <v>-1.30893440703521E-2</v>
      </c>
      <c r="D9" s="94">
        <f t="shared" si="1"/>
        <v>-1.30893440703521E-2</v>
      </c>
      <c r="E9" s="12">
        <v>0</v>
      </c>
      <c r="F9" s="24"/>
      <c r="G9" s="40"/>
      <c r="H9" s="25" t="s">
        <v>20</v>
      </c>
      <c r="I9" s="25">
        <v>0.05</v>
      </c>
      <c r="J9" s="25">
        <v>1</v>
      </c>
      <c r="K9" s="44">
        <v>44792</v>
      </c>
    </row>
    <row r="10" spans="1:12" x14ac:dyDescent="0.15">
      <c r="A10" s="45" t="s">
        <v>47</v>
      </c>
      <c r="B10" s="45">
        <v>1.6</v>
      </c>
      <c r="C10" s="12">
        <f t="shared" si="0"/>
        <v>0.88793964260000013</v>
      </c>
      <c r="D10" s="94">
        <f t="shared" si="1"/>
        <v>0.88793964260000013</v>
      </c>
      <c r="E10" s="12">
        <v>0.90400000000000003</v>
      </c>
      <c r="F10" s="24">
        <f>100*C10/E10</f>
        <v>98.223411792035407</v>
      </c>
      <c r="G10" s="40"/>
      <c r="H10" s="25" t="s">
        <v>20</v>
      </c>
      <c r="I10" s="25">
        <v>0.05</v>
      </c>
      <c r="J10" s="25">
        <v>1</v>
      </c>
      <c r="K10" s="44">
        <v>44792</v>
      </c>
    </row>
    <row r="11" spans="1:12" x14ac:dyDescent="0.15">
      <c r="A11" s="45" t="s">
        <v>51</v>
      </c>
      <c r="B11" s="45">
        <v>6.4100000000000004E-2</v>
      </c>
      <c r="C11" s="12">
        <f t="shared" si="0"/>
        <v>3.4166549612163102E-2</v>
      </c>
      <c r="D11" s="94">
        <f t="shared" si="1"/>
        <v>3.4166549612163102E-2</v>
      </c>
      <c r="E11" s="12"/>
      <c r="F11" s="24"/>
      <c r="G11" s="40"/>
      <c r="H11" s="25" t="s">
        <v>20</v>
      </c>
      <c r="I11" s="25">
        <v>0.05</v>
      </c>
      <c r="J11" s="25">
        <v>1</v>
      </c>
      <c r="K11" s="44">
        <v>44792</v>
      </c>
    </row>
    <row r="12" spans="1:12" x14ac:dyDescent="0.15">
      <c r="A12" s="76" t="s">
        <v>172</v>
      </c>
      <c r="B12" s="76">
        <v>60.1</v>
      </c>
      <c r="C12" s="77">
        <f t="shared" si="0"/>
        <v>52.749732112100006</v>
      </c>
      <c r="D12" s="95">
        <f t="shared" si="1"/>
        <v>52.749732112100006</v>
      </c>
      <c r="E12" s="77"/>
      <c r="F12" s="78"/>
      <c r="G12" s="79"/>
      <c r="H12" s="80" t="s">
        <v>20</v>
      </c>
      <c r="I12" s="80">
        <v>0.05</v>
      </c>
      <c r="J12" s="80">
        <v>1</v>
      </c>
      <c r="K12" s="81">
        <v>44792</v>
      </c>
      <c r="L12" s="82" t="s">
        <v>177</v>
      </c>
    </row>
    <row r="13" spans="1:12" x14ac:dyDescent="0.15">
      <c r="A13" s="76" t="s">
        <v>73</v>
      </c>
      <c r="B13" s="76">
        <v>59.1</v>
      </c>
      <c r="C13" s="77">
        <f t="shared" si="0"/>
        <v>51.5465239201</v>
      </c>
      <c r="D13" s="95">
        <f t="shared" si="1"/>
        <v>51.5465239201</v>
      </c>
      <c r="E13" s="77"/>
      <c r="F13" s="78"/>
      <c r="G13" s="79">
        <f>200*ABS((D12-D13)/(D12+D13))</f>
        <v>2.3072893271039985</v>
      </c>
      <c r="H13" s="80" t="s">
        <v>20</v>
      </c>
      <c r="I13" s="80">
        <v>0.05</v>
      </c>
      <c r="J13" s="80">
        <v>1</v>
      </c>
      <c r="K13" s="81">
        <v>44792</v>
      </c>
      <c r="L13" s="82" t="s">
        <v>177</v>
      </c>
    </row>
    <row r="14" spans="1:12" x14ac:dyDescent="0.15">
      <c r="A14" s="76" t="s">
        <v>74</v>
      </c>
      <c r="B14" s="76">
        <v>-0.307</v>
      </c>
      <c r="C14" s="77">
        <f t="shared" si="0"/>
        <v>-0.16822219669000998</v>
      </c>
      <c r="D14" s="95">
        <f t="shared" si="1"/>
        <v>-0.16822219669000998</v>
      </c>
      <c r="E14" s="77"/>
      <c r="F14" s="78"/>
      <c r="G14" s="79"/>
      <c r="H14" s="80" t="s">
        <v>20</v>
      </c>
      <c r="I14" s="80">
        <v>0.05</v>
      </c>
      <c r="J14" s="80">
        <v>1</v>
      </c>
      <c r="K14" s="81">
        <v>44792</v>
      </c>
      <c r="L14" s="82" t="s">
        <v>178</v>
      </c>
    </row>
    <row r="15" spans="1:12" x14ac:dyDescent="0.15">
      <c r="A15" s="45" t="s">
        <v>173</v>
      </c>
      <c r="B15" s="45">
        <v>0.24299999999999999</v>
      </c>
      <c r="C15" s="12">
        <f t="shared" si="0"/>
        <v>0.13227608895799001</v>
      </c>
      <c r="D15" s="94">
        <f t="shared" si="1"/>
        <v>0.13227608895799001</v>
      </c>
      <c r="E15" s="12"/>
      <c r="F15" s="24"/>
      <c r="G15" s="40"/>
      <c r="H15" s="25" t="s">
        <v>20</v>
      </c>
      <c r="I15" s="25">
        <v>0.05</v>
      </c>
      <c r="J15" s="25">
        <v>1</v>
      </c>
      <c r="K15" s="44">
        <v>44792</v>
      </c>
    </row>
    <row r="16" spans="1:12" x14ac:dyDescent="0.15">
      <c r="A16" s="45" t="s">
        <v>76</v>
      </c>
      <c r="B16" s="45">
        <v>0.253</v>
      </c>
      <c r="C16" s="12">
        <f t="shared" si="0"/>
        <v>0.13777053620759</v>
      </c>
      <c r="D16" s="94">
        <f t="shared" si="1"/>
        <v>0.13777053620759</v>
      </c>
      <c r="E16" s="12"/>
      <c r="F16" s="24"/>
      <c r="G16" s="40"/>
      <c r="H16" s="25" t="s">
        <v>20</v>
      </c>
      <c r="I16" s="25">
        <v>0.05</v>
      </c>
      <c r="J16" s="25">
        <v>1</v>
      </c>
      <c r="K16" s="44">
        <v>44792</v>
      </c>
    </row>
    <row r="17" spans="1:12" x14ac:dyDescent="0.15">
      <c r="A17" s="45" t="s">
        <v>77</v>
      </c>
      <c r="B17" s="45">
        <v>11.3</v>
      </c>
      <c r="C17" s="12">
        <f t="shared" si="0"/>
        <v>6.8802104688999997</v>
      </c>
      <c r="D17" s="94">
        <f t="shared" si="1"/>
        <v>6.8802104688999997</v>
      </c>
      <c r="E17" s="12"/>
      <c r="F17" s="24"/>
      <c r="G17" s="40"/>
      <c r="H17" s="25" t="s">
        <v>20</v>
      </c>
      <c r="I17" s="25">
        <v>0.05</v>
      </c>
      <c r="J17" s="25">
        <v>1</v>
      </c>
      <c r="K17" s="44">
        <v>44792</v>
      </c>
    </row>
    <row r="18" spans="1:12" s="13" customFormat="1" x14ac:dyDescent="0.15">
      <c r="A18" s="45" t="s">
        <v>78</v>
      </c>
      <c r="B18" s="45">
        <v>12.6</v>
      </c>
      <c r="C18" s="12">
        <f t="shared" si="0"/>
        <v>7.7620557045999998</v>
      </c>
      <c r="D18" s="94">
        <f t="shared" si="1"/>
        <v>7.7620557045999998</v>
      </c>
      <c r="E18" s="12"/>
      <c r="F18" s="24"/>
      <c r="G18" s="40"/>
      <c r="H18" s="25" t="s">
        <v>20</v>
      </c>
      <c r="I18" s="25">
        <v>0.05</v>
      </c>
      <c r="J18" s="25">
        <v>1</v>
      </c>
      <c r="K18" s="44">
        <v>44792</v>
      </c>
    </row>
    <row r="19" spans="1:12" s="13" customFormat="1" x14ac:dyDescent="0.15">
      <c r="A19" s="45" t="s">
        <v>79</v>
      </c>
      <c r="B19" s="45">
        <v>2.5499999999999998</v>
      </c>
      <c r="C19" s="12">
        <f t="shared" si="0"/>
        <v>1.429030350775</v>
      </c>
      <c r="D19" s="94">
        <f t="shared" si="1"/>
        <v>1.429030350775</v>
      </c>
      <c r="E19" s="12"/>
      <c r="F19" s="24"/>
      <c r="G19" s="40"/>
      <c r="H19" s="25" t="s">
        <v>20</v>
      </c>
      <c r="I19" s="25">
        <v>0.05</v>
      </c>
      <c r="J19" s="25">
        <v>1</v>
      </c>
      <c r="K19" s="44">
        <v>44792</v>
      </c>
    </row>
    <row r="20" spans="1:12" s="13" customFormat="1" x14ac:dyDescent="0.15">
      <c r="A20" s="76" t="s">
        <v>80</v>
      </c>
      <c r="B20" s="76">
        <v>59.7</v>
      </c>
      <c r="C20" s="77">
        <f t="shared" si="0"/>
        <v>52.267127032900007</v>
      </c>
      <c r="D20" s="95">
        <f t="shared" si="1"/>
        <v>52.267127032900007</v>
      </c>
      <c r="E20" s="77"/>
      <c r="F20" s="78"/>
      <c r="G20" s="79"/>
      <c r="H20" s="80" t="s">
        <v>20</v>
      </c>
      <c r="I20" s="80">
        <v>0.05</v>
      </c>
      <c r="J20" s="80">
        <v>1</v>
      </c>
      <c r="K20" s="81">
        <v>44792</v>
      </c>
      <c r="L20" s="82" t="s">
        <v>177</v>
      </c>
    </row>
    <row r="21" spans="1:12" x14ac:dyDescent="0.15">
      <c r="A21" s="76" t="s">
        <v>171</v>
      </c>
      <c r="B21" s="76">
        <v>59.2</v>
      </c>
      <c r="C21" s="77">
        <f t="shared" si="0"/>
        <v>51.666349063400006</v>
      </c>
      <c r="D21" s="95">
        <f t="shared" si="1"/>
        <v>51.666349063400006</v>
      </c>
      <c r="E21" s="77"/>
      <c r="F21" s="78"/>
      <c r="G21" s="79"/>
      <c r="H21" s="80" t="s">
        <v>20</v>
      </c>
      <c r="I21" s="80">
        <v>0.05</v>
      </c>
      <c r="J21" s="80">
        <v>1</v>
      </c>
      <c r="K21" s="81">
        <v>44792</v>
      </c>
      <c r="L21" s="82" t="s">
        <v>177</v>
      </c>
    </row>
    <row r="22" spans="1:12" x14ac:dyDescent="0.15">
      <c r="A22" s="45" t="s">
        <v>44</v>
      </c>
      <c r="B22" s="45">
        <v>12.6</v>
      </c>
      <c r="C22" s="12">
        <f t="shared" si="0"/>
        <v>7.7620557045999998</v>
      </c>
      <c r="D22" s="94">
        <f t="shared" si="1"/>
        <v>7.7620557045999998</v>
      </c>
      <c r="E22" s="12">
        <v>8.0225493599999993</v>
      </c>
      <c r="F22" s="24">
        <f>100*C22/E22</f>
        <v>96.752981580907345</v>
      </c>
      <c r="G22" s="40"/>
      <c r="H22" s="25" t="s">
        <v>20</v>
      </c>
      <c r="I22" s="25">
        <v>0.05</v>
      </c>
      <c r="J22" s="25">
        <v>1</v>
      </c>
      <c r="K22" s="44">
        <v>44792</v>
      </c>
    </row>
    <row r="23" spans="1:12" x14ac:dyDescent="0.15">
      <c r="A23" s="45" t="s">
        <v>46</v>
      </c>
      <c r="B23" s="45">
        <v>-2.2599999999999999E-2</v>
      </c>
      <c r="C23" s="12">
        <f t="shared" si="0"/>
        <v>-1.3253283784192398E-2</v>
      </c>
      <c r="D23" s="94">
        <f t="shared" si="1"/>
        <v>-1.3253283784192398E-2</v>
      </c>
      <c r="E23" s="37"/>
      <c r="F23" s="24"/>
      <c r="G23" s="40"/>
      <c r="H23" s="25" t="s">
        <v>20</v>
      </c>
      <c r="I23" s="25">
        <v>0.05</v>
      </c>
      <c r="J23" s="25">
        <v>1</v>
      </c>
      <c r="K23" s="44">
        <v>44792</v>
      </c>
    </row>
    <row r="24" spans="1:12" x14ac:dyDescent="0.15">
      <c r="A24" s="45" t="s">
        <v>174</v>
      </c>
      <c r="B24" s="45">
        <v>0.107</v>
      </c>
      <c r="C24" s="12">
        <f t="shared" si="0"/>
        <v>5.7660963481990006E-2</v>
      </c>
      <c r="D24" s="94">
        <f t="shared" si="1"/>
        <v>5.7660963481990006E-2</v>
      </c>
      <c r="E24" s="37"/>
      <c r="F24" s="24"/>
      <c r="G24" s="40"/>
      <c r="H24" s="25" t="s">
        <v>20</v>
      </c>
      <c r="I24" s="25">
        <v>0.05</v>
      </c>
      <c r="J24" s="25">
        <v>1</v>
      </c>
      <c r="K24" s="44">
        <v>44792</v>
      </c>
    </row>
    <row r="25" spans="1:12" x14ac:dyDescent="0.15">
      <c r="A25" s="45" t="s">
        <v>81</v>
      </c>
      <c r="B25" s="45">
        <v>0.626</v>
      </c>
      <c r="C25" s="12">
        <f t="shared" si="0"/>
        <v>0.34350021598875996</v>
      </c>
      <c r="D25" s="94">
        <f t="shared" si="1"/>
        <v>0.34350021598875996</v>
      </c>
      <c r="E25" s="37"/>
      <c r="F25" s="24"/>
      <c r="G25" s="40"/>
      <c r="H25" s="25" t="s">
        <v>20</v>
      </c>
      <c r="I25" s="25">
        <v>0.05</v>
      </c>
      <c r="J25" s="25">
        <v>1</v>
      </c>
      <c r="K25" s="44">
        <v>44792</v>
      </c>
    </row>
    <row r="26" spans="1:12" x14ac:dyDescent="0.15">
      <c r="A26" s="76" t="s">
        <v>82</v>
      </c>
      <c r="B26" s="76">
        <v>47</v>
      </c>
      <c r="C26" s="77">
        <f t="shared" si="0"/>
        <v>37.860700207000001</v>
      </c>
      <c r="D26" s="95">
        <f t="shared" si="1"/>
        <v>37.860700207000001</v>
      </c>
      <c r="E26" s="77"/>
      <c r="F26" s="78"/>
      <c r="G26" s="79"/>
      <c r="H26" s="80" t="s">
        <v>20</v>
      </c>
      <c r="I26" s="80">
        <v>0.05</v>
      </c>
      <c r="J26" s="80">
        <v>1</v>
      </c>
      <c r="K26" s="81">
        <v>44792</v>
      </c>
      <c r="L26" s="82" t="s">
        <v>177</v>
      </c>
    </row>
    <row r="27" spans="1:12" x14ac:dyDescent="0.15">
      <c r="A27" s="76" t="s">
        <v>83</v>
      </c>
      <c r="B27" s="76">
        <v>44.5</v>
      </c>
      <c r="C27" s="77">
        <f t="shared" si="0"/>
        <v>35.234074794500003</v>
      </c>
      <c r="D27" s="95">
        <f t="shared" si="1"/>
        <v>35.234074794500003</v>
      </c>
      <c r="E27" s="77"/>
      <c r="F27" s="78"/>
      <c r="G27" s="79"/>
      <c r="H27" s="80" t="s">
        <v>20</v>
      </c>
      <c r="I27" s="80">
        <v>0.05</v>
      </c>
      <c r="J27" s="80">
        <v>1</v>
      </c>
      <c r="K27" s="81">
        <v>44792</v>
      </c>
      <c r="L27" s="82" t="s">
        <v>177</v>
      </c>
    </row>
    <row r="28" spans="1:12" x14ac:dyDescent="0.15">
      <c r="A28" s="76" t="s">
        <v>84</v>
      </c>
      <c r="B28" s="76">
        <v>46.2</v>
      </c>
      <c r="C28" s="77">
        <f t="shared" si="0"/>
        <v>37.012689861399998</v>
      </c>
      <c r="D28" s="95">
        <f t="shared" si="1"/>
        <v>37.012689861399998</v>
      </c>
      <c r="E28" s="77"/>
      <c r="F28" s="78"/>
      <c r="G28" s="79"/>
      <c r="H28" s="80" t="s">
        <v>20</v>
      </c>
      <c r="I28" s="80">
        <v>0.05</v>
      </c>
      <c r="J28" s="80">
        <v>1</v>
      </c>
      <c r="K28" s="81">
        <v>44792</v>
      </c>
      <c r="L28" s="82" t="s">
        <v>177</v>
      </c>
    </row>
    <row r="29" spans="1:12" x14ac:dyDescent="0.15">
      <c r="A29" s="45" t="s">
        <v>85</v>
      </c>
      <c r="B29" s="45">
        <v>9.2899999999999991</v>
      </c>
      <c r="C29" s="12">
        <f t="shared" si="0"/>
        <v>5.5533840807909991</v>
      </c>
      <c r="D29" s="94">
        <f t="shared" si="1"/>
        <v>5.5533840807909991</v>
      </c>
      <c r="E29" s="37"/>
      <c r="F29" s="24"/>
      <c r="G29" s="40"/>
      <c r="H29" s="25" t="s">
        <v>20</v>
      </c>
      <c r="I29" s="25">
        <v>0.05</v>
      </c>
      <c r="J29" s="25">
        <v>1</v>
      </c>
      <c r="K29" s="44">
        <v>44792</v>
      </c>
    </row>
    <row r="30" spans="1:12" x14ac:dyDescent="0.15">
      <c r="A30" s="76" t="s">
        <v>86</v>
      </c>
      <c r="B30" s="76">
        <v>30.7</v>
      </c>
      <c r="C30" s="77">
        <f t="shared" si="0"/>
        <v>21.973961816899998</v>
      </c>
      <c r="D30" s="95">
        <f t="shared" si="1"/>
        <v>21.973961816899998</v>
      </c>
      <c r="E30" s="77"/>
      <c r="F30" s="78"/>
      <c r="G30" s="79"/>
      <c r="H30" s="80" t="s">
        <v>20</v>
      </c>
      <c r="I30" s="80">
        <v>0.05</v>
      </c>
      <c r="J30" s="80">
        <v>1</v>
      </c>
      <c r="K30" s="81">
        <v>44792</v>
      </c>
      <c r="L30" s="82" t="s">
        <v>177</v>
      </c>
    </row>
    <row r="31" spans="1:12" x14ac:dyDescent="0.15">
      <c r="A31" s="76" t="s">
        <v>87</v>
      </c>
      <c r="B31" s="76">
        <v>34.700000000000003</v>
      </c>
      <c r="C31" s="77">
        <f t="shared" si="0"/>
        <v>25.601578432900002</v>
      </c>
      <c r="D31" s="95">
        <f t="shared" si="1"/>
        <v>25.601578432900002</v>
      </c>
      <c r="E31" s="77"/>
      <c r="F31" s="78"/>
      <c r="G31" s="79"/>
      <c r="H31" s="80" t="s">
        <v>20</v>
      </c>
      <c r="I31" s="80">
        <v>0.05</v>
      </c>
      <c r="J31" s="80">
        <v>1</v>
      </c>
      <c r="K31" s="81">
        <v>44792</v>
      </c>
      <c r="L31" s="82" t="s">
        <v>177</v>
      </c>
    </row>
    <row r="32" spans="1:12" x14ac:dyDescent="0.15">
      <c r="A32" s="45" t="s">
        <v>88</v>
      </c>
      <c r="B32" s="45">
        <v>1.02</v>
      </c>
      <c r="C32" s="12">
        <f t="shared" si="0"/>
        <v>0.56247689040400006</v>
      </c>
      <c r="D32" s="94">
        <f t="shared" si="1"/>
        <v>0.56247689040400006</v>
      </c>
      <c r="E32" s="37"/>
      <c r="F32" s="24"/>
      <c r="G32" s="40"/>
      <c r="H32" s="25" t="s">
        <v>20</v>
      </c>
      <c r="I32" s="25">
        <v>0.05</v>
      </c>
      <c r="J32" s="25">
        <v>1</v>
      </c>
      <c r="K32" s="44">
        <v>44792</v>
      </c>
    </row>
    <row r="33" spans="1:12" x14ac:dyDescent="0.15">
      <c r="A33" s="45" t="s">
        <v>89</v>
      </c>
      <c r="B33" s="45">
        <v>0.33600000000000002</v>
      </c>
      <c r="C33" s="12">
        <f t="shared" si="0"/>
        <v>0.18341696084896</v>
      </c>
      <c r="D33" s="94">
        <f t="shared" si="1"/>
        <v>0.18341696084896</v>
      </c>
      <c r="E33" s="37"/>
      <c r="F33" s="24"/>
      <c r="G33" s="40"/>
      <c r="H33" s="25" t="s">
        <v>20</v>
      </c>
      <c r="I33" s="25">
        <v>0.05</v>
      </c>
      <c r="J33" s="25">
        <v>1</v>
      </c>
      <c r="K33" s="44">
        <v>44792</v>
      </c>
    </row>
    <row r="34" spans="1:12" x14ac:dyDescent="0.15">
      <c r="A34" s="45" t="s">
        <v>90</v>
      </c>
      <c r="B34" s="45">
        <v>0.39300000000000002</v>
      </c>
      <c r="C34" s="12">
        <f t="shared" ref="C34:C65" si="3">B34^2*0.00550751+B34*0.546713-0.000900383</f>
        <v>0.21480845541199001</v>
      </c>
      <c r="D34" s="94">
        <f t="shared" ref="D34:D65" si="4">C34*J34</f>
        <v>0.21480845541199001</v>
      </c>
      <c r="E34" s="37"/>
      <c r="F34" s="24"/>
      <c r="G34" s="40"/>
      <c r="H34" s="25" t="s">
        <v>20</v>
      </c>
      <c r="I34" s="25">
        <v>0.05</v>
      </c>
      <c r="J34" s="25">
        <v>1</v>
      </c>
      <c r="K34" s="44">
        <v>44792</v>
      </c>
    </row>
    <row r="35" spans="1:12" x14ac:dyDescent="0.15">
      <c r="A35" s="45" t="s">
        <v>91</v>
      </c>
      <c r="B35" s="45">
        <v>12.9</v>
      </c>
      <c r="C35" s="12">
        <f t="shared" si="3"/>
        <v>7.9682020561</v>
      </c>
      <c r="D35" s="94">
        <f t="shared" si="4"/>
        <v>7.9682020561</v>
      </c>
      <c r="E35" s="12">
        <v>8.0225493599999993</v>
      </c>
      <c r="F35" s="24">
        <f>100*C35/E35</f>
        <v>99.322568158059937</v>
      </c>
      <c r="G35" s="40"/>
      <c r="H35" s="25" t="s">
        <v>20</v>
      </c>
      <c r="I35" s="25">
        <v>0.05</v>
      </c>
      <c r="J35" s="25">
        <v>1</v>
      </c>
      <c r="K35" s="44">
        <v>44792</v>
      </c>
    </row>
    <row r="36" spans="1:12" x14ac:dyDescent="0.15">
      <c r="A36" s="45" t="s">
        <v>46</v>
      </c>
      <c r="B36" s="45">
        <v>-2.06E-2</v>
      </c>
      <c r="C36" s="12">
        <f t="shared" si="3"/>
        <v>-1.21603336330564E-2</v>
      </c>
      <c r="D36" s="94">
        <f t="shared" si="4"/>
        <v>-1.21603336330564E-2</v>
      </c>
      <c r="E36" s="37"/>
      <c r="F36" s="24"/>
      <c r="G36" s="40"/>
      <c r="H36" s="25" t="s">
        <v>20</v>
      </c>
      <c r="I36" s="25">
        <v>0.05</v>
      </c>
      <c r="J36" s="25">
        <v>1</v>
      </c>
      <c r="K36" s="44">
        <v>44792</v>
      </c>
    </row>
    <row r="37" spans="1:12" x14ac:dyDescent="0.15">
      <c r="A37" s="76" t="s">
        <v>92</v>
      </c>
      <c r="B37" s="76">
        <v>66</v>
      </c>
      <c r="C37" s="77">
        <f t="shared" si="3"/>
        <v>60.072871176999996</v>
      </c>
      <c r="D37" s="95">
        <f t="shared" si="4"/>
        <v>60.072871176999996</v>
      </c>
      <c r="E37" s="77"/>
      <c r="F37" s="78"/>
      <c r="G37" s="79"/>
      <c r="H37" s="80" t="s">
        <v>20</v>
      </c>
      <c r="I37" s="80">
        <v>0.05</v>
      </c>
      <c r="J37" s="80">
        <v>1</v>
      </c>
      <c r="K37" s="81">
        <v>44792</v>
      </c>
      <c r="L37" s="82" t="s">
        <v>177</v>
      </c>
    </row>
    <row r="38" spans="1:12" x14ac:dyDescent="0.15">
      <c r="A38" s="76" t="s">
        <v>93</v>
      </c>
      <c r="B38" s="76">
        <v>65.400000000000006</v>
      </c>
      <c r="C38" s="77">
        <f t="shared" si="3"/>
        <v>59.310631288600007</v>
      </c>
      <c r="D38" s="95">
        <f t="shared" si="4"/>
        <v>59.310631288600007</v>
      </c>
      <c r="E38" s="77"/>
      <c r="F38" s="78"/>
      <c r="G38" s="79"/>
      <c r="H38" s="80" t="s">
        <v>20</v>
      </c>
      <c r="I38" s="80">
        <v>0.05</v>
      </c>
      <c r="J38" s="80">
        <v>1</v>
      </c>
      <c r="K38" s="81">
        <v>44792</v>
      </c>
      <c r="L38" s="82" t="s">
        <v>177</v>
      </c>
    </row>
    <row r="39" spans="1:12" x14ac:dyDescent="0.15">
      <c r="A39" s="76" t="s">
        <v>94</v>
      </c>
      <c r="B39" s="76">
        <v>64.2</v>
      </c>
      <c r="C39" s="77">
        <f t="shared" si="3"/>
        <v>57.798047733400011</v>
      </c>
      <c r="D39" s="95">
        <f t="shared" si="4"/>
        <v>57.798047733400011</v>
      </c>
      <c r="E39" s="77"/>
      <c r="F39" s="78"/>
      <c r="G39" s="79"/>
      <c r="H39" s="80" t="s">
        <v>20</v>
      </c>
      <c r="I39" s="80">
        <v>0.05</v>
      </c>
      <c r="J39" s="80">
        <v>1</v>
      </c>
      <c r="K39" s="81">
        <v>44792</v>
      </c>
      <c r="L39" s="82" t="s">
        <v>177</v>
      </c>
    </row>
    <row r="40" spans="1:12" x14ac:dyDescent="0.15">
      <c r="A40" s="76" t="s">
        <v>95</v>
      </c>
      <c r="B40" s="76">
        <v>30.4</v>
      </c>
      <c r="C40" s="77">
        <f t="shared" si="3"/>
        <v>21.708995258599998</v>
      </c>
      <c r="D40" s="95">
        <f t="shared" si="4"/>
        <v>21.708995258599998</v>
      </c>
      <c r="E40" s="77"/>
      <c r="F40" s="78"/>
      <c r="G40" s="79"/>
      <c r="H40" s="80" t="s">
        <v>20</v>
      </c>
      <c r="I40" s="80">
        <v>0.05</v>
      </c>
      <c r="J40" s="80">
        <v>1</v>
      </c>
      <c r="K40" s="81">
        <v>44792</v>
      </c>
      <c r="L40" s="82" t="s">
        <v>177</v>
      </c>
    </row>
    <row r="41" spans="1:12" x14ac:dyDescent="0.15">
      <c r="A41" s="76" t="s">
        <v>96</v>
      </c>
      <c r="B41" s="76">
        <v>31.1</v>
      </c>
      <c r="C41" s="77">
        <f t="shared" si="3"/>
        <v>22.3287926641</v>
      </c>
      <c r="D41" s="95">
        <f t="shared" si="4"/>
        <v>22.3287926641</v>
      </c>
      <c r="E41" s="77"/>
      <c r="F41" s="78"/>
      <c r="G41" s="79"/>
      <c r="H41" s="80" t="s">
        <v>20</v>
      </c>
      <c r="I41" s="80">
        <v>0.05</v>
      </c>
      <c r="J41" s="80">
        <v>1</v>
      </c>
      <c r="K41" s="81">
        <v>44792</v>
      </c>
      <c r="L41" s="82" t="s">
        <v>177</v>
      </c>
    </row>
    <row r="42" spans="1:12" x14ac:dyDescent="0.15">
      <c r="A42" s="45" t="s">
        <v>97</v>
      </c>
      <c r="B42" s="45">
        <v>14.4</v>
      </c>
      <c r="C42" s="12">
        <f t="shared" si="3"/>
        <v>9.0138040906000008</v>
      </c>
      <c r="D42" s="94">
        <f t="shared" si="4"/>
        <v>9.0138040906000008</v>
      </c>
      <c r="E42" s="37"/>
      <c r="F42" s="24"/>
      <c r="G42" s="40"/>
      <c r="H42" s="25" t="s">
        <v>20</v>
      </c>
      <c r="I42" s="25">
        <v>0.05</v>
      </c>
      <c r="J42" s="25">
        <v>1</v>
      </c>
      <c r="K42" s="44">
        <v>44792</v>
      </c>
    </row>
    <row r="43" spans="1:12" x14ac:dyDescent="0.15">
      <c r="A43" s="45" t="s">
        <v>98</v>
      </c>
      <c r="B43" s="45">
        <v>1.59</v>
      </c>
      <c r="C43" s="12">
        <f t="shared" si="3"/>
        <v>0.8822968230310001</v>
      </c>
      <c r="D43" s="94">
        <f t="shared" si="4"/>
        <v>0.8822968230310001</v>
      </c>
      <c r="E43" s="37"/>
      <c r="F43" s="24"/>
      <c r="G43" s="40"/>
      <c r="H43" s="25" t="s">
        <v>20</v>
      </c>
      <c r="I43" s="25">
        <v>0.05</v>
      </c>
      <c r="J43" s="25">
        <v>1</v>
      </c>
      <c r="K43" s="44">
        <v>44792</v>
      </c>
    </row>
    <row r="44" spans="1:12" x14ac:dyDescent="0.15">
      <c r="A44" s="45" t="s">
        <v>99</v>
      </c>
      <c r="B44" s="45">
        <v>2.62</v>
      </c>
      <c r="C44" s="12">
        <f t="shared" si="3"/>
        <v>1.469293428644</v>
      </c>
      <c r="D44" s="94">
        <f t="shared" si="4"/>
        <v>1.469293428644</v>
      </c>
      <c r="E44" s="37"/>
      <c r="F44" s="24"/>
      <c r="G44" s="40"/>
      <c r="H44" s="25" t="s">
        <v>20</v>
      </c>
      <c r="I44" s="25">
        <v>0.05</v>
      </c>
      <c r="J44" s="25">
        <v>1</v>
      </c>
      <c r="K44" s="44">
        <v>44792</v>
      </c>
    </row>
    <row r="45" spans="1:12" x14ac:dyDescent="0.15">
      <c r="A45" s="45" t="s">
        <v>100</v>
      </c>
      <c r="B45" s="45">
        <v>16.899999999999999</v>
      </c>
      <c r="C45" s="12">
        <f t="shared" si="3"/>
        <v>10.8115492481</v>
      </c>
      <c r="D45" s="94">
        <f t="shared" si="4"/>
        <v>10.8115492481</v>
      </c>
      <c r="E45" s="37"/>
      <c r="F45" s="24"/>
      <c r="G45" s="40"/>
      <c r="H45" s="25" t="s">
        <v>20</v>
      </c>
      <c r="I45" s="25">
        <v>0.05</v>
      </c>
      <c r="J45" s="25">
        <v>1</v>
      </c>
      <c r="K45" s="44">
        <v>44792</v>
      </c>
    </row>
    <row r="46" spans="1:12" x14ac:dyDescent="0.15">
      <c r="A46" s="76" t="s">
        <v>101</v>
      </c>
      <c r="B46" s="76">
        <v>66.900000000000006</v>
      </c>
      <c r="C46" s="77">
        <f t="shared" si="3"/>
        <v>61.223666148100008</v>
      </c>
      <c r="D46" s="95">
        <f t="shared" si="4"/>
        <v>61.223666148100008</v>
      </c>
      <c r="E46" s="77"/>
      <c r="F46" s="78"/>
      <c r="G46" s="79"/>
      <c r="H46" s="80" t="s">
        <v>20</v>
      </c>
      <c r="I46" s="80">
        <v>0.05</v>
      </c>
      <c r="J46" s="80">
        <v>1</v>
      </c>
      <c r="K46" s="81">
        <v>44792</v>
      </c>
      <c r="L46" s="82" t="s">
        <v>177</v>
      </c>
    </row>
    <row r="47" spans="1:12" x14ac:dyDescent="0.15">
      <c r="A47" s="45" t="s">
        <v>102</v>
      </c>
      <c r="B47" s="45">
        <v>12.3</v>
      </c>
      <c r="C47" s="12">
        <f t="shared" si="3"/>
        <v>7.5569007049000003</v>
      </c>
      <c r="D47" s="94">
        <f t="shared" si="4"/>
        <v>7.5569007049000003</v>
      </c>
      <c r="E47" s="12">
        <v>8.0225493599999993</v>
      </c>
      <c r="F47" s="24">
        <f>100*C47/E47</f>
        <v>94.195752070760719</v>
      </c>
      <c r="G47" s="40"/>
      <c r="H47" s="25" t="s">
        <v>20</v>
      </c>
      <c r="I47" s="25">
        <v>0.05</v>
      </c>
      <c r="J47" s="25">
        <v>1</v>
      </c>
      <c r="K47" s="44">
        <v>44792</v>
      </c>
    </row>
    <row r="48" spans="1:12" x14ac:dyDescent="0.15">
      <c r="A48" s="45" t="s">
        <v>103</v>
      </c>
      <c r="B48" s="45">
        <v>-2.3E-2</v>
      </c>
      <c r="C48" s="12">
        <f t="shared" si="3"/>
        <v>-1.3471868527209999E-2</v>
      </c>
      <c r="D48" s="94">
        <f t="shared" si="4"/>
        <v>-1.3471868527209999E-2</v>
      </c>
      <c r="E48" s="37"/>
      <c r="F48" s="24"/>
      <c r="G48" s="40"/>
      <c r="H48" s="25" t="s">
        <v>20</v>
      </c>
      <c r="I48" s="25">
        <v>0.05</v>
      </c>
      <c r="J48" s="25">
        <v>1</v>
      </c>
      <c r="K48" s="44">
        <v>44792</v>
      </c>
    </row>
    <row r="49" spans="1:12" x14ac:dyDescent="0.15">
      <c r="A49" s="45" t="s">
        <v>104</v>
      </c>
      <c r="B49" s="45">
        <v>0.55200000000000005</v>
      </c>
      <c r="C49" s="12">
        <f t="shared" si="3"/>
        <v>0.30256335332704004</v>
      </c>
      <c r="D49" s="94">
        <f t="shared" si="4"/>
        <v>0.30256335332704004</v>
      </c>
      <c r="E49" s="37"/>
      <c r="F49" s="24"/>
      <c r="G49" s="40"/>
      <c r="H49" s="25" t="s">
        <v>20</v>
      </c>
      <c r="I49" s="25">
        <v>0.05</v>
      </c>
      <c r="J49" s="25">
        <v>1</v>
      </c>
      <c r="K49" s="44">
        <v>44792</v>
      </c>
    </row>
    <row r="50" spans="1:12" x14ac:dyDescent="0.15">
      <c r="A50" s="76" t="s">
        <v>105</v>
      </c>
      <c r="B50" s="76">
        <v>34.200000000000003</v>
      </c>
      <c r="C50" s="77">
        <f t="shared" si="3"/>
        <v>25.138488213400002</v>
      </c>
      <c r="D50" s="95">
        <f t="shared" si="4"/>
        <v>25.138488213400002</v>
      </c>
      <c r="E50" s="77"/>
      <c r="F50" s="78"/>
      <c r="G50" s="79"/>
      <c r="H50" s="80" t="s">
        <v>20</v>
      </c>
      <c r="I50" s="80">
        <v>0.05</v>
      </c>
      <c r="J50" s="80">
        <v>1</v>
      </c>
      <c r="K50" s="81">
        <v>44792</v>
      </c>
      <c r="L50" s="82" t="s">
        <v>177</v>
      </c>
    </row>
    <row r="51" spans="1:12" x14ac:dyDescent="0.15">
      <c r="A51" s="76" t="s">
        <v>106</v>
      </c>
      <c r="B51" s="76">
        <v>34.1</v>
      </c>
      <c r="C51" s="77">
        <f t="shared" si="3"/>
        <v>25.046200620099999</v>
      </c>
      <c r="D51" s="95">
        <f t="shared" si="4"/>
        <v>25.046200620099999</v>
      </c>
      <c r="E51" s="77"/>
      <c r="F51" s="78"/>
      <c r="G51" s="79"/>
      <c r="H51" s="80" t="s">
        <v>20</v>
      </c>
      <c r="I51" s="80">
        <v>0.05</v>
      </c>
      <c r="J51" s="80">
        <v>1</v>
      </c>
      <c r="K51" s="81">
        <v>44792</v>
      </c>
      <c r="L51" s="82" t="s">
        <v>177</v>
      </c>
    </row>
    <row r="52" spans="1:12" x14ac:dyDescent="0.15">
      <c r="A52" s="76" t="s">
        <v>107</v>
      </c>
      <c r="B52" s="76">
        <v>33</v>
      </c>
      <c r="C52" s="77">
        <f t="shared" si="3"/>
        <v>24.038307007</v>
      </c>
      <c r="D52" s="95">
        <f t="shared" si="4"/>
        <v>24.038307007</v>
      </c>
      <c r="E52" s="77"/>
      <c r="F52" s="78"/>
      <c r="G52" s="79"/>
      <c r="H52" s="80" t="s">
        <v>20</v>
      </c>
      <c r="I52" s="80">
        <v>0.05</v>
      </c>
      <c r="J52" s="80">
        <v>1</v>
      </c>
      <c r="K52" s="81">
        <v>44792</v>
      </c>
      <c r="L52" s="82" t="s">
        <v>177</v>
      </c>
    </row>
    <row r="53" spans="1:12" x14ac:dyDescent="0.15">
      <c r="A53" s="76" t="s">
        <v>108</v>
      </c>
      <c r="B53" s="76">
        <v>33.5</v>
      </c>
      <c r="C53" s="77">
        <f t="shared" si="3"/>
        <v>24.494788214499998</v>
      </c>
      <c r="D53" s="95">
        <f t="shared" si="4"/>
        <v>24.494788214499998</v>
      </c>
      <c r="E53" s="77"/>
      <c r="F53" s="78"/>
      <c r="G53" s="79"/>
      <c r="H53" s="80" t="s">
        <v>20</v>
      </c>
      <c r="I53" s="80">
        <v>0.05</v>
      </c>
      <c r="J53" s="80">
        <v>1</v>
      </c>
      <c r="K53" s="81">
        <v>44792</v>
      </c>
      <c r="L53" s="82" t="s">
        <v>177</v>
      </c>
    </row>
    <row r="54" spans="1:12" x14ac:dyDescent="0.15">
      <c r="A54" s="76" t="s">
        <v>109</v>
      </c>
      <c r="B54" s="76">
        <v>46.9</v>
      </c>
      <c r="C54" s="77">
        <f t="shared" si="3"/>
        <v>37.754313388100002</v>
      </c>
      <c r="D54" s="95">
        <f t="shared" si="4"/>
        <v>37.754313388100002</v>
      </c>
      <c r="E54" s="77"/>
      <c r="F54" s="78"/>
      <c r="G54" s="79"/>
      <c r="H54" s="80" t="s">
        <v>20</v>
      </c>
      <c r="I54" s="80">
        <v>0.05</v>
      </c>
      <c r="J54" s="80">
        <v>1</v>
      </c>
      <c r="K54" s="81">
        <v>44792</v>
      </c>
      <c r="L54" s="82" t="s">
        <v>177</v>
      </c>
    </row>
    <row r="55" spans="1:12" x14ac:dyDescent="0.15">
      <c r="A55" s="76" t="s">
        <v>110</v>
      </c>
      <c r="B55" s="76">
        <v>48.3</v>
      </c>
      <c r="C55" s="77">
        <f t="shared" si="3"/>
        <v>39.253752520899994</v>
      </c>
      <c r="D55" s="95">
        <f t="shared" si="4"/>
        <v>39.253752520899994</v>
      </c>
      <c r="E55" s="77"/>
      <c r="F55" s="78"/>
      <c r="G55" s="79"/>
      <c r="H55" s="80" t="s">
        <v>20</v>
      </c>
      <c r="I55" s="80">
        <v>0.05</v>
      </c>
      <c r="J55" s="80">
        <v>1</v>
      </c>
      <c r="K55" s="81">
        <v>44792</v>
      </c>
      <c r="L55" s="82" t="s">
        <v>177</v>
      </c>
    </row>
    <row r="56" spans="1:12" x14ac:dyDescent="0.15">
      <c r="A56" s="45" t="s">
        <v>111</v>
      </c>
      <c r="B56" s="45">
        <v>2.4</v>
      </c>
      <c r="C56" s="12">
        <f t="shared" si="3"/>
        <v>1.3429340745999998</v>
      </c>
      <c r="D56" s="94">
        <f t="shared" si="4"/>
        <v>1.3429340745999998</v>
      </c>
      <c r="E56" s="37"/>
      <c r="F56" s="24"/>
      <c r="G56" s="40"/>
      <c r="H56" s="25" t="s">
        <v>20</v>
      </c>
      <c r="I56" s="25">
        <v>0.05</v>
      </c>
      <c r="J56" s="25">
        <v>1</v>
      </c>
      <c r="K56" s="44">
        <v>44792</v>
      </c>
    </row>
    <row r="57" spans="1:12" x14ac:dyDescent="0.15">
      <c r="A57" s="45" t="s">
        <v>112</v>
      </c>
      <c r="B57" s="45">
        <v>0.45500000000000002</v>
      </c>
      <c r="C57" s="12">
        <f t="shared" si="3"/>
        <v>0.24899422425775</v>
      </c>
      <c r="D57" s="94">
        <f t="shared" si="4"/>
        <v>0.24899422425775</v>
      </c>
      <c r="E57" s="37"/>
      <c r="F57" s="24"/>
      <c r="G57" s="40"/>
      <c r="H57" s="25" t="s">
        <v>20</v>
      </c>
      <c r="I57" s="25">
        <v>0.05</v>
      </c>
      <c r="J57" s="25">
        <v>1</v>
      </c>
      <c r="K57" s="44">
        <v>44792</v>
      </c>
    </row>
    <row r="58" spans="1:12" x14ac:dyDescent="0.15">
      <c r="A58" s="45" t="s">
        <v>113</v>
      </c>
      <c r="B58" s="45">
        <v>0.65600000000000003</v>
      </c>
      <c r="C58" s="12">
        <f t="shared" si="3"/>
        <v>0.36011342482336001</v>
      </c>
      <c r="D58" s="94">
        <f t="shared" si="4"/>
        <v>0.36011342482336001</v>
      </c>
      <c r="E58" s="37"/>
      <c r="F58" s="24"/>
      <c r="G58" s="40"/>
      <c r="H58" s="25" t="s">
        <v>20</v>
      </c>
      <c r="I58" s="25">
        <v>0.05</v>
      </c>
      <c r="J58" s="25">
        <v>1</v>
      </c>
      <c r="K58" s="44">
        <v>44792</v>
      </c>
    </row>
    <row r="59" spans="1:12" x14ac:dyDescent="0.15">
      <c r="A59" s="45" t="s">
        <v>114</v>
      </c>
      <c r="B59" s="45">
        <v>12.9</v>
      </c>
      <c r="C59" s="12">
        <f t="shared" si="3"/>
        <v>7.9682020561</v>
      </c>
      <c r="D59" s="94">
        <f t="shared" si="4"/>
        <v>7.9682020561</v>
      </c>
      <c r="E59" s="12">
        <v>8.0225493599999993</v>
      </c>
      <c r="F59" s="24">
        <f>100*C59/E59</f>
        <v>99.322568158059937</v>
      </c>
      <c r="G59" s="40"/>
      <c r="H59" s="25" t="s">
        <v>20</v>
      </c>
      <c r="I59" s="25">
        <v>0.05</v>
      </c>
      <c r="J59" s="25">
        <v>1</v>
      </c>
      <c r="K59" s="44">
        <v>44792</v>
      </c>
    </row>
    <row r="60" spans="1:12" x14ac:dyDescent="0.15">
      <c r="A60" s="98" t="s">
        <v>115</v>
      </c>
      <c r="B60" s="98">
        <v>-2.53E-2</v>
      </c>
      <c r="C60" s="99">
        <f t="shared" si="3"/>
        <v>-1.47286965979241E-2</v>
      </c>
      <c r="D60" s="100">
        <f t="shared" si="4"/>
        <v>-1.47286965979241E-2</v>
      </c>
      <c r="E60" s="101"/>
      <c r="F60" s="102"/>
      <c r="G60" s="103"/>
      <c r="H60" s="104" t="s">
        <v>20</v>
      </c>
      <c r="I60" s="104">
        <v>0.05</v>
      </c>
      <c r="J60" s="104">
        <v>1</v>
      </c>
      <c r="K60" s="105">
        <v>44792</v>
      </c>
      <c r="L60" s="106"/>
    </row>
    <row r="61" spans="1:12" x14ac:dyDescent="0.15">
      <c r="A61" s="45" t="s">
        <v>116</v>
      </c>
      <c r="B61" s="45">
        <v>15.2</v>
      </c>
      <c r="C61" s="12">
        <f t="shared" si="3"/>
        <v>9.5815923273999992</v>
      </c>
      <c r="D61" s="94">
        <f t="shared" si="4"/>
        <v>9.5815923273999992</v>
      </c>
      <c r="E61" s="37"/>
      <c r="F61" s="24"/>
      <c r="G61" s="40"/>
      <c r="H61" s="25" t="s">
        <v>20</v>
      </c>
      <c r="I61" s="25">
        <v>0.05</v>
      </c>
      <c r="J61" s="25">
        <v>1</v>
      </c>
      <c r="K61" s="44">
        <v>44792</v>
      </c>
    </row>
    <row r="62" spans="1:12" x14ac:dyDescent="0.15">
      <c r="A62" s="45" t="s">
        <v>117</v>
      </c>
      <c r="B62" s="45">
        <v>1.86</v>
      </c>
      <c r="C62" s="12">
        <f t="shared" si="3"/>
        <v>1.0350395785959998</v>
      </c>
      <c r="D62" s="94">
        <f t="shared" si="4"/>
        <v>1.0350395785959998</v>
      </c>
      <c r="E62" s="37"/>
      <c r="F62" s="24"/>
      <c r="G62" s="40"/>
      <c r="H62" s="25" t="s">
        <v>20</v>
      </c>
      <c r="I62" s="25">
        <v>0.05</v>
      </c>
      <c r="J62" s="25">
        <v>1</v>
      </c>
      <c r="K62" s="44">
        <v>44792</v>
      </c>
    </row>
    <row r="63" spans="1:12" x14ac:dyDescent="0.15">
      <c r="A63" s="45" t="s">
        <v>118</v>
      </c>
      <c r="B63" s="45">
        <v>1.07</v>
      </c>
      <c r="C63" s="12">
        <f t="shared" si="3"/>
        <v>0.59038807519900005</v>
      </c>
      <c r="D63" s="94">
        <f t="shared" si="4"/>
        <v>0.59038807519900005</v>
      </c>
      <c r="E63" s="37"/>
      <c r="F63" s="24"/>
      <c r="G63" s="40"/>
      <c r="H63" s="25" t="s">
        <v>20</v>
      </c>
      <c r="I63" s="25">
        <v>0.05</v>
      </c>
      <c r="J63" s="25">
        <v>1</v>
      </c>
      <c r="K63" s="44">
        <v>44792</v>
      </c>
    </row>
    <row r="64" spans="1:12" x14ac:dyDescent="0.15">
      <c r="A64" s="45" t="s">
        <v>119</v>
      </c>
      <c r="B64" s="45">
        <v>13.8</v>
      </c>
      <c r="C64" s="12">
        <f t="shared" si="3"/>
        <v>8.5925892214000008</v>
      </c>
      <c r="D64" s="94">
        <f t="shared" si="4"/>
        <v>8.5925892214000008</v>
      </c>
      <c r="E64" s="37"/>
      <c r="F64" s="24"/>
      <c r="G64" s="40"/>
      <c r="H64" s="25" t="s">
        <v>20</v>
      </c>
      <c r="I64" s="25">
        <v>0.05</v>
      </c>
      <c r="J64" s="25">
        <v>1</v>
      </c>
      <c r="K64" s="44">
        <v>44792</v>
      </c>
    </row>
    <row r="65" spans="1:12" x14ac:dyDescent="0.15">
      <c r="A65" s="76" t="s">
        <v>120</v>
      </c>
      <c r="B65" s="76">
        <v>45.1</v>
      </c>
      <c r="C65" s="77">
        <f t="shared" si="3"/>
        <v>35.858186332100004</v>
      </c>
      <c r="D65" s="95">
        <f t="shared" si="4"/>
        <v>35.858186332100004</v>
      </c>
      <c r="E65" s="77"/>
      <c r="F65" s="78"/>
      <c r="G65" s="79"/>
      <c r="H65" s="80" t="s">
        <v>20</v>
      </c>
      <c r="I65" s="80">
        <v>0.05</v>
      </c>
      <c r="J65" s="80">
        <v>1</v>
      </c>
      <c r="K65" s="81">
        <v>44792</v>
      </c>
      <c r="L65" s="82" t="s">
        <v>177</v>
      </c>
    </row>
    <row r="66" spans="1:12" x14ac:dyDescent="0.15">
      <c r="A66" s="76" t="s">
        <v>121</v>
      </c>
      <c r="B66" s="76">
        <v>31.9</v>
      </c>
      <c r="C66" s="77">
        <f t="shared" ref="C66:C97" si="5">B66^2*0.00550751+B66*0.546713-0.000900383</f>
        <v>23.043741568099996</v>
      </c>
      <c r="D66" s="95">
        <f t="shared" ref="D66:D97" si="6">C66*J66</f>
        <v>23.043741568099996</v>
      </c>
      <c r="E66" s="77"/>
      <c r="F66" s="78"/>
      <c r="G66" s="79"/>
      <c r="H66" s="80" t="s">
        <v>20</v>
      </c>
      <c r="I66" s="80">
        <v>0.05</v>
      </c>
      <c r="J66" s="80">
        <v>1</v>
      </c>
      <c r="K66" s="81">
        <v>44792</v>
      </c>
      <c r="L66" s="82" t="s">
        <v>177</v>
      </c>
    </row>
    <row r="67" spans="1:12" x14ac:dyDescent="0.15">
      <c r="A67" s="76" t="s">
        <v>122</v>
      </c>
      <c r="B67" s="76">
        <v>65.8</v>
      </c>
      <c r="C67" s="77">
        <f t="shared" si="5"/>
        <v>59.818350613399993</v>
      </c>
      <c r="D67" s="95">
        <f t="shared" si="6"/>
        <v>59.818350613399993</v>
      </c>
      <c r="E67" s="77"/>
      <c r="F67" s="78"/>
      <c r="G67" s="79"/>
      <c r="H67" s="80" t="s">
        <v>20</v>
      </c>
      <c r="I67" s="80">
        <v>0.05</v>
      </c>
      <c r="J67" s="80">
        <v>1</v>
      </c>
      <c r="K67" s="81">
        <v>44792</v>
      </c>
      <c r="L67" s="82" t="s">
        <v>177</v>
      </c>
    </row>
    <row r="68" spans="1:12" x14ac:dyDescent="0.15">
      <c r="A68" s="76" t="s">
        <v>123</v>
      </c>
      <c r="B68" s="76">
        <v>65.3</v>
      </c>
      <c r="C68" s="77">
        <f t="shared" si="5"/>
        <v>59.183976832899994</v>
      </c>
      <c r="D68" s="95">
        <f t="shared" si="6"/>
        <v>59.183976832899994</v>
      </c>
      <c r="E68" s="77"/>
      <c r="F68" s="78"/>
      <c r="G68" s="79"/>
      <c r="H68" s="80" t="s">
        <v>20</v>
      </c>
      <c r="I68" s="80">
        <v>0.05</v>
      </c>
      <c r="J68" s="80">
        <v>1</v>
      </c>
      <c r="K68" s="81">
        <v>44792</v>
      </c>
      <c r="L68" s="82" t="s">
        <v>177</v>
      </c>
    </row>
    <row r="69" spans="1:12" x14ac:dyDescent="0.15">
      <c r="A69" s="76" t="s">
        <v>124</v>
      </c>
      <c r="B69" s="76">
        <v>64.400000000000006</v>
      </c>
      <c r="C69" s="77">
        <f t="shared" si="5"/>
        <v>58.049043490600006</v>
      </c>
      <c r="D69" s="95">
        <f t="shared" si="6"/>
        <v>58.049043490600006</v>
      </c>
      <c r="E69" s="77"/>
      <c r="F69" s="78"/>
      <c r="G69" s="79"/>
      <c r="H69" s="80" t="s">
        <v>20</v>
      </c>
      <c r="I69" s="80">
        <v>0.05</v>
      </c>
      <c r="J69" s="80">
        <v>1</v>
      </c>
      <c r="K69" s="81">
        <v>44792</v>
      </c>
      <c r="L69" s="82" t="s">
        <v>177</v>
      </c>
    </row>
    <row r="70" spans="1:12" x14ac:dyDescent="0.15">
      <c r="A70" s="76" t="s">
        <v>125</v>
      </c>
      <c r="B70" s="76">
        <v>66.099999999999994</v>
      </c>
      <c r="C70" s="77">
        <f t="shared" si="5"/>
        <v>60.200296684099996</v>
      </c>
      <c r="D70" s="95">
        <f t="shared" si="6"/>
        <v>60.200296684099996</v>
      </c>
      <c r="E70" s="77"/>
      <c r="F70" s="78"/>
      <c r="G70" s="79"/>
      <c r="H70" s="80" t="s">
        <v>20</v>
      </c>
      <c r="I70" s="80">
        <v>0.05</v>
      </c>
      <c r="J70" s="80">
        <v>1</v>
      </c>
      <c r="K70" s="81">
        <v>44792</v>
      </c>
      <c r="L70" s="82" t="s">
        <v>177</v>
      </c>
    </row>
    <row r="71" spans="1:12" x14ac:dyDescent="0.15">
      <c r="A71" s="45" t="s">
        <v>126</v>
      </c>
      <c r="B71" s="45">
        <v>12.2</v>
      </c>
      <c r="C71" s="12">
        <f t="shared" si="5"/>
        <v>7.488736005399999</v>
      </c>
      <c r="D71" s="94">
        <f t="shared" si="6"/>
        <v>7.488736005399999</v>
      </c>
      <c r="E71" s="12">
        <v>8.0225493599999993</v>
      </c>
      <c r="F71" s="24">
        <f>100*C71/E71</f>
        <v>93.346088248935359</v>
      </c>
      <c r="G71" s="40"/>
      <c r="H71" s="25" t="s">
        <v>20</v>
      </c>
      <c r="I71" s="25">
        <v>0.05</v>
      </c>
      <c r="J71" s="25">
        <v>1</v>
      </c>
      <c r="K71" s="44">
        <v>44792</v>
      </c>
    </row>
    <row r="72" spans="1:12" x14ac:dyDescent="0.15">
      <c r="A72" s="45" t="s">
        <v>127</v>
      </c>
      <c r="B72" s="45">
        <v>-3.3799999999999997E-2</v>
      </c>
      <c r="C72" s="12">
        <f t="shared" si="5"/>
        <v>-1.9372990400275601E-2</v>
      </c>
      <c r="D72" s="94">
        <f t="shared" si="6"/>
        <v>-1.9372990400275601E-2</v>
      </c>
      <c r="E72" s="37"/>
      <c r="F72" s="24"/>
      <c r="G72" s="40"/>
      <c r="H72" s="25" t="s">
        <v>20</v>
      </c>
      <c r="I72" s="25">
        <v>0.05</v>
      </c>
      <c r="J72" s="25">
        <v>1</v>
      </c>
      <c r="K72" s="44">
        <v>44792</v>
      </c>
    </row>
    <row r="73" spans="1:12" x14ac:dyDescent="0.15">
      <c r="A73" s="45" t="s">
        <v>128</v>
      </c>
      <c r="B73" s="45">
        <v>0.30499999999999999</v>
      </c>
      <c r="C73" s="12">
        <f t="shared" si="5"/>
        <v>0.16635941811775001</v>
      </c>
      <c r="D73" s="94">
        <f t="shared" si="6"/>
        <v>0.16635941811775001</v>
      </c>
      <c r="E73" s="37"/>
      <c r="F73" s="24"/>
      <c r="G73" s="40"/>
      <c r="H73" s="25" t="s">
        <v>20</v>
      </c>
      <c r="I73" s="25">
        <v>0.05</v>
      </c>
      <c r="J73" s="25">
        <v>1</v>
      </c>
      <c r="K73" s="44">
        <v>44792</v>
      </c>
    </row>
    <row r="74" spans="1:12" x14ac:dyDescent="0.15">
      <c r="A74" s="45" t="s">
        <v>129</v>
      </c>
      <c r="B74" s="45">
        <v>0.78</v>
      </c>
      <c r="C74" s="12">
        <f t="shared" si="5"/>
        <v>0.42888652608400002</v>
      </c>
      <c r="D74" s="94">
        <f t="shared" si="6"/>
        <v>0.42888652608400002</v>
      </c>
      <c r="E74" s="37"/>
      <c r="F74" s="24"/>
      <c r="G74" s="40"/>
      <c r="H74" s="25" t="s">
        <v>20</v>
      </c>
      <c r="I74" s="25">
        <v>0.05</v>
      </c>
      <c r="J74" s="25">
        <v>1</v>
      </c>
      <c r="K74" s="44">
        <v>44792</v>
      </c>
    </row>
    <row r="75" spans="1:12" x14ac:dyDescent="0.15">
      <c r="A75" s="76" t="s">
        <v>130</v>
      </c>
      <c r="B75" s="76">
        <v>31.5</v>
      </c>
      <c r="C75" s="77">
        <f t="shared" si="5"/>
        <v>22.685385914499999</v>
      </c>
      <c r="D75" s="95">
        <f t="shared" si="6"/>
        <v>22.685385914499999</v>
      </c>
      <c r="E75" s="77"/>
      <c r="F75" s="78"/>
      <c r="G75" s="79"/>
      <c r="H75" s="80" t="s">
        <v>20</v>
      </c>
      <c r="I75" s="80">
        <v>0.05</v>
      </c>
      <c r="J75" s="80">
        <v>1</v>
      </c>
      <c r="K75" s="81">
        <v>44792</v>
      </c>
      <c r="L75" s="82" t="s">
        <v>177</v>
      </c>
    </row>
    <row r="76" spans="1:12" x14ac:dyDescent="0.15">
      <c r="A76" s="76" t="s">
        <v>131</v>
      </c>
      <c r="B76" s="76">
        <v>30.4</v>
      </c>
      <c r="C76" s="77">
        <f t="shared" si="5"/>
        <v>21.708995258599998</v>
      </c>
      <c r="D76" s="95">
        <f t="shared" si="6"/>
        <v>21.708995258599998</v>
      </c>
      <c r="E76" s="77"/>
      <c r="F76" s="78"/>
      <c r="G76" s="79"/>
      <c r="H76" s="80" t="s">
        <v>20</v>
      </c>
      <c r="I76" s="80">
        <v>0.05</v>
      </c>
      <c r="J76" s="80">
        <v>1</v>
      </c>
      <c r="K76" s="81">
        <v>44792</v>
      </c>
      <c r="L76" s="82" t="s">
        <v>177</v>
      </c>
    </row>
    <row r="77" spans="1:12" x14ac:dyDescent="0.15">
      <c r="A77" s="76" t="s">
        <v>132</v>
      </c>
      <c r="B77" s="76">
        <v>31</v>
      </c>
      <c r="C77" s="77">
        <f t="shared" si="5"/>
        <v>22.239919727</v>
      </c>
      <c r="D77" s="95">
        <f t="shared" si="6"/>
        <v>22.239919727</v>
      </c>
      <c r="E77" s="77"/>
      <c r="F77" s="78"/>
      <c r="G77" s="79"/>
      <c r="H77" s="80" t="s">
        <v>20</v>
      </c>
      <c r="I77" s="80">
        <v>0.05</v>
      </c>
      <c r="J77" s="80">
        <v>1</v>
      </c>
      <c r="K77" s="81">
        <v>44792</v>
      </c>
      <c r="L77" s="82" t="s">
        <v>177</v>
      </c>
    </row>
    <row r="78" spans="1:12" x14ac:dyDescent="0.15">
      <c r="A78" s="76" t="s">
        <v>133</v>
      </c>
      <c r="B78" s="76">
        <v>46.6</v>
      </c>
      <c r="C78" s="77">
        <f t="shared" si="5"/>
        <v>37.435813832599997</v>
      </c>
      <c r="D78" s="95">
        <f t="shared" si="6"/>
        <v>37.435813832599997</v>
      </c>
      <c r="E78" s="77"/>
      <c r="F78" s="78"/>
      <c r="G78" s="79"/>
      <c r="H78" s="80" t="s">
        <v>20</v>
      </c>
      <c r="I78" s="80">
        <v>0.05</v>
      </c>
      <c r="J78" s="80">
        <v>1</v>
      </c>
      <c r="K78" s="81">
        <v>44792</v>
      </c>
      <c r="L78" s="82" t="s">
        <v>177</v>
      </c>
    </row>
    <row r="79" spans="1:12" x14ac:dyDescent="0.15">
      <c r="A79" s="76" t="s">
        <v>134</v>
      </c>
      <c r="B79" s="76">
        <v>45.1</v>
      </c>
      <c r="C79" s="77">
        <f t="shared" si="5"/>
        <v>35.858186332100004</v>
      </c>
      <c r="D79" s="95">
        <f t="shared" si="6"/>
        <v>35.858186332100004</v>
      </c>
      <c r="E79" s="77"/>
      <c r="F79" s="78"/>
      <c r="G79" s="79"/>
      <c r="H79" s="80" t="s">
        <v>20</v>
      </c>
      <c r="I79" s="80">
        <v>0.05</v>
      </c>
      <c r="J79" s="80">
        <v>1</v>
      </c>
      <c r="K79" s="81">
        <v>44792</v>
      </c>
      <c r="L79" s="82" t="s">
        <v>177</v>
      </c>
    </row>
    <row r="80" spans="1:12" x14ac:dyDescent="0.15">
      <c r="A80" s="76" t="s">
        <v>135</v>
      </c>
      <c r="B80" s="76">
        <v>47.1</v>
      </c>
      <c r="C80" s="77">
        <f t="shared" si="5"/>
        <v>37.967197176100001</v>
      </c>
      <c r="D80" s="95">
        <f t="shared" si="6"/>
        <v>37.967197176100001</v>
      </c>
      <c r="E80" s="77"/>
      <c r="F80" s="78"/>
      <c r="G80" s="79"/>
      <c r="H80" s="80" t="s">
        <v>20</v>
      </c>
      <c r="I80" s="80">
        <v>0.05</v>
      </c>
      <c r="J80" s="80">
        <v>1</v>
      </c>
      <c r="K80" s="81">
        <v>44792</v>
      </c>
      <c r="L80" s="82" t="s">
        <v>177</v>
      </c>
    </row>
    <row r="81" spans="1:12" x14ac:dyDescent="0.15">
      <c r="A81" s="45" t="s">
        <v>136</v>
      </c>
      <c r="B81" s="45">
        <v>0.38100000000000001</v>
      </c>
      <c r="C81" s="12">
        <f t="shared" si="5"/>
        <v>0.20819674565911001</v>
      </c>
      <c r="D81" s="94">
        <f t="shared" si="6"/>
        <v>0.20819674565911001</v>
      </c>
      <c r="E81" s="37"/>
      <c r="F81" s="24"/>
      <c r="G81" s="40"/>
      <c r="H81" s="25" t="s">
        <v>20</v>
      </c>
      <c r="I81" s="25">
        <v>0.05</v>
      </c>
      <c r="J81" s="25">
        <v>1</v>
      </c>
      <c r="K81" s="44">
        <v>44792</v>
      </c>
    </row>
    <row r="82" spans="1:12" x14ac:dyDescent="0.15">
      <c r="A82" s="45" t="s">
        <v>137</v>
      </c>
      <c r="B82" s="45">
        <v>0.34499999999999997</v>
      </c>
      <c r="C82" s="12">
        <f t="shared" si="5"/>
        <v>0.18837113337774999</v>
      </c>
      <c r="D82" s="94">
        <f t="shared" si="6"/>
        <v>0.18837113337774999</v>
      </c>
      <c r="E82" s="37"/>
      <c r="F82" s="24"/>
      <c r="G82" s="40"/>
      <c r="H82" s="25" t="s">
        <v>20</v>
      </c>
      <c r="I82" s="25">
        <v>0.05</v>
      </c>
      <c r="J82" s="25">
        <v>1</v>
      </c>
      <c r="K82" s="44">
        <v>44792</v>
      </c>
    </row>
    <row r="83" spans="1:12" x14ac:dyDescent="0.15">
      <c r="A83" s="45" t="s">
        <v>138</v>
      </c>
      <c r="B83" s="45">
        <v>12.9</v>
      </c>
      <c r="C83" s="12">
        <f t="shared" si="5"/>
        <v>7.9682020561</v>
      </c>
      <c r="D83" s="94">
        <f t="shared" si="6"/>
        <v>7.9682020561</v>
      </c>
      <c r="E83" s="12">
        <v>8.0225493599999993</v>
      </c>
      <c r="F83" s="24">
        <f>100*C83/E83</f>
        <v>99.322568158059937</v>
      </c>
      <c r="G83" s="40"/>
      <c r="H83" s="25" t="s">
        <v>20</v>
      </c>
      <c r="I83" s="25">
        <v>0.05</v>
      </c>
      <c r="J83" s="25">
        <v>1</v>
      </c>
      <c r="K83" s="44">
        <v>44792</v>
      </c>
    </row>
    <row r="84" spans="1:12" x14ac:dyDescent="0.15">
      <c r="A84" s="67" t="s">
        <v>139</v>
      </c>
      <c r="B84" s="67">
        <v>-2.5899999999999999E-2</v>
      </c>
      <c r="C84" s="68">
        <f t="shared" si="5"/>
        <v>-1.5056555207216899E-2</v>
      </c>
      <c r="D84" s="96">
        <f t="shared" si="6"/>
        <v>-1.5056555207216899E-2</v>
      </c>
      <c r="E84" s="69"/>
      <c r="F84" s="70"/>
      <c r="G84" s="71"/>
      <c r="H84" s="72" t="s">
        <v>20</v>
      </c>
      <c r="I84" s="72">
        <v>0.05</v>
      </c>
      <c r="J84" s="72">
        <v>1</v>
      </c>
      <c r="K84" s="74">
        <v>44792</v>
      </c>
      <c r="L84" s="75"/>
    </row>
    <row r="85" spans="1:12" ht="27" customHeight="1" x14ac:dyDescent="0.15">
      <c r="A85" s="45" t="s">
        <v>29</v>
      </c>
      <c r="B85" s="45">
        <v>26.8</v>
      </c>
      <c r="C85" s="12">
        <f t="shared" ref="C85:C116" si="7">B85^2*0.00605104+B85*0.586551-0.0129813</f>
        <v>20.052684469600003</v>
      </c>
      <c r="D85" s="93">
        <f t="shared" si="6"/>
        <v>20.052684469600003</v>
      </c>
      <c r="E85" s="12">
        <v>20.056373399999998</v>
      </c>
      <c r="F85" s="24">
        <f t="shared" ref="F85:F91" si="8">100*C85/E85</f>
        <v>99.981607191258249</v>
      </c>
      <c r="H85" s="25" t="s">
        <v>20</v>
      </c>
      <c r="I85" s="25">
        <v>0.05</v>
      </c>
      <c r="J85" s="25">
        <v>1</v>
      </c>
      <c r="K85" s="44">
        <v>44792</v>
      </c>
      <c r="L85" s="4" t="s">
        <v>221</v>
      </c>
    </row>
    <row r="86" spans="1:12" x14ac:dyDescent="0.15">
      <c r="A86" s="45" t="s">
        <v>30</v>
      </c>
      <c r="B86" s="45">
        <v>12.2</v>
      </c>
      <c r="C86" s="12">
        <f t="shared" si="7"/>
        <v>8.0435776935999996</v>
      </c>
      <c r="D86" s="93">
        <f t="shared" si="6"/>
        <v>8.0435776935999996</v>
      </c>
      <c r="E86" s="12">
        <v>8.0225493599999993</v>
      </c>
      <c r="F86" s="24">
        <f t="shared" si="8"/>
        <v>100.26211535331707</v>
      </c>
      <c r="G86" s="40"/>
      <c r="H86" s="25" t="s">
        <v>20</v>
      </c>
      <c r="I86" s="25">
        <v>0.05</v>
      </c>
      <c r="J86" s="25">
        <v>1</v>
      </c>
      <c r="K86" s="44">
        <v>44792</v>
      </c>
    </row>
    <row r="87" spans="1:12" x14ac:dyDescent="0.15">
      <c r="A87" s="45" t="s">
        <v>31</v>
      </c>
      <c r="B87" s="45">
        <v>3.26</v>
      </c>
      <c r="C87" s="12">
        <f t="shared" si="7"/>
        <v>1.9634829927039998</v>
      </c>
      <c r="D87" s="93">
        <f t="shared" si="6"/>
        <v>1.9634829927039998</v>
      </c>
      <c r="E87" s="12">
        <v>2.0056373399999998</v>
      </c>
      <c r="F87" s="24">
        <f t="shared" si="8"/>
        <v>97.898206896367427</v>
      </c>
      <c r="H87" s="25" t="s">
        <v>20</v>
      </c>
      <c r="I87" s="25">
        <v>0.05</v>
      </c>
      <c r="J87" s="25">
        <v>1</v>
      </c>
      <c r="K87" s="44">
        <v>44792</v>
      </c>
    </row>
    <row r="88" spans="1:12" x14ac:dyDescent="0.15">
      <c r="A88" s="45" t="s">
        <v>32</v>
      </c>
      <c r="B88" s="45">
        <v>1.68</v>
      </c>
      <c r="C88" s="12">
        <f t="shared" si="7"/>
        <v>0.98950283529600014</v>
      </c>
      <c r="D88" s="93">
        <f t="shared" si="6"/>
        <v>0.98950283529600014</v>
      </c>
      <c r="E88" s="12">
        <v>1.0028186699999999</v>
      </c>
      <c r="F88" s="24">
        <f t="shared" si="8"/>
        <v>98.672159274417993</v>
      </c>
      <c r="H88" s="25" t="s">
        <v>20</v>
      </c>
      <c r="I88" s="25">
        <v>0.05</v>
      </c>
      <c r="J88" s="25">
        <v>1</v>
      </c>
      <c r="K88" s="44">
        <v>44792</v>
      </c>
    </row>
    <row r="89" spans="1:12" x14ac:dyDescent="0.15">
      <c r="A89" s="45" t="s">
        <v>33</v>
      </c>
      <c r="B89" s="45">
        <v>0.85699999999999998</v>
      </c>
      <c r="C89" s="12">
        <f t="shared" si="7"/>
        <v>0.49413708727696004</v>
      </c>
      <c r="D89" s="94">
        <f t="shared" si="6"/>
        <v>0.49413708727696004</v>
      </c>
      <c r="E89" s="12">
        <v>0.50140933499999996</v>
      </c>
      <c r="F89" s="24">
        <f t="shared" si="8"/>
        <v>98.549638545712369</v>
      </c>
      <c r="H89" s="25" t="s">
        <v>20</v>
      </c>
      <c r="I89" s="25">
        <v>0.05</v>
      </c>
      <c r="J89" s="25">
        <v>1</v>
      </c>
      <c r="K89" s="44">
        <v>44792</v>
      </c>
      <c r="L89" s="13"/>
    </row>
    <row r="90" spans="1:12" x14ac:dyDescent="0.15">
      <c r="A90" s="45" t="s">
        <v>34</v>
      </c>
      <c r="B90" s="45">
        <v>0.373</v>
      </c>
      <c r="C90" s="12">
        <f t="shared" si="7"/>
        <v>0.20664409814416002</v>
      </c>
      <c r="D90" s="93">
        <f t="shared" si="6"/>
        <v>0.20664409814416002</v>
      </c>
      <c r="E90" s="12">
        <v>0.19721114454277283</v>
      </c>
      <c r="F90" s="24">
        <f t="shared" si="8"/>
        <v>104.7831747152308</v>
      </c>
      <c r="H90" s="25" t="s">
        <v>20</v>
      </c>
      <c r="I90" s="25">
        <v>0.05</v>
      </c>
      <c r="J90" s="25">
        <v>1</v>
      </c>
      <c r="K90" s="44">
        <v>44792</v>
      </c>
    </row>
    <row r="91" spans="1:12" x14ac:dyDescent="0.15">
      <c r="A91" s="45" t="s">
        <v>35</v>
      </c>
      <c r="B91" s="45">
        <v>0.218</v>
      </c>
      <c r="C91" s="12">
        <f t="shared" si="7"/>
        <v>0.11517438762495999</v>
      </c>
      <c r="D91" s="93">
        <f t="shared" si="6"/>
        <v>0.11517438762495999</v>
      </c>
      <c r="E91" s="12">
        <v>0.100281867</v>
      </c>
      <c r="F91" s="24">
        <f t="shared" si="8"/>
        <v>114.85066151087912</v>
      </c>
      <c r="H91" s="25" t="s">
        <v>20</v>
      </c>
      <c r="I91" s="25">
        <v>0.05</v>
      </c>
      <c r="J91" s="25">
        <v>1</v>
      </c>
      <c r="K91" s="44">
        <v>44792</v>
      </c>
    </row>
    <row r="92" spans="1:12" x14ac:dyDescent="0.15">
      <c r="A92" s="45" t="s">
        <v>36</v>
      </c>
      <c r="B92" s="45">
        <v>5.8000000000000003E-2</v>
      </c>
      <c r="C92" s="12">
        <f t="shared" si="7"/>
        <v>2.1059013698560003E-2</v>
      </c>
      <c r="D92" s="94">
        <f t="shared" si="6"/>
        <v>2.1059013698560003E-2</v>
      </c>
      <c r="E92" s="12">
        <v>0</v>
      </c>
      <c r="F92" s="24"/>
      <c r="G92" s="40"/>
      <c r="H92" s="25" t="s">
        <v>20</v>
      </c>
      <c r="I92" s="25">
        <v>0.05</v>
      </c>
      <c r="J92" s="25">
        <v>1</v>
      </c>
      <c r="K92" s="44">
        <v>44792</v>
      </c>
      <c r="L92" s="13"/>
    </row>
    <row r="93" spans="1:12" x14ac:dyDescent="0.15">
      <c r="A93" s="45" t="s">
        <v>47</v>
      </c>
      <c r="B93" s="45">
        <v>1.51</v>
      </c>
      <c r="C93" s="12">
        <f t="shared" si="7"/>
        <v>0.88650768630400012</v>
      </c>
      <c r="D93" s="94">
        <f t="shared" si="6"/>
        <v>0.88650768630400012</v>
      </c>
      <c r="E93" s="12">
        <v>0.90400000000000003</v>
      </c>
      <c r="F93" s="24">
        <f>100*C93/E93</f>
        <v>98.065009546902658</v>
      </c>
      <c r="G93" s="40"/>
      <c r="H93" s="25" t="s">
        <v>20</v>
      </c>
      <c r="I93" s="25">
        <v>0.05</v>
      </c>
      <c r="J93" s="25">
        <v>1</v>
      </c>
      <c r="K93" s="44">
        <v>44792</v>
      </c>
    </row>
    <row r="94" spans="1:12" x14ac:dyDescent="0.15">
      <c r="A94" s="45" t="s">
        <v>51</v>
      </c>
      <c r="B94" s="45">
        <v>1.6100000000000001E-3</v>
      </c>
      <c r="C94" s="12">
        <f t="shared" si="7"/>
        <v>-1.2036937205099215E-2</v>
      </c>
      <c r="D94" s="94">
        <f t="shared" si="6"/>
        <v>-1.2036937205099215E-2</v>
      </c>
      <c r="E94" s="12"/>
      <c r="F94" s="24"/>
      <c r="G94" s="40"/>
      <c r="H94" s="25" t="s">
        <v>20</v>
      </c>
      <c r="I94" s="25">
        <v>0.05</v>
      </c>
      <c r="J94" s="25">
        <v>1</v>
      </c>
      <c r="K94" s="44">
        <v>44792</v>
      </c>
    </row>
    <row r="95" spans="1:12" s="13" customFormat="1" x14ac:dyDescent="0.15">
      <c r="A95" s="76" t="s">
        <v>179</v>
      </c>
      <c r="B95" s="76">
        <v>56.2</v>
      </c>
      <c r="C95" s="77">
        <f t="shared" si="7"/>
        <v>52.063031677600002</v>
      </c>
      <c r="D95" s="95">
        <f t="shared" si="6"/>
        <v>52.063031677600002</v>
      </c>
      <c r="E95" s="77"/>
      <c r="F95" s="78"/>
      <c r="G95" s="79"/>
      <c r="H95" s="80" t="s">
        <v>20</v>
      </c>
      <c r="I95" s="80">
        <v>0.05</v>
      </c>
      <c r="J95" s="80">
        <v>1</v>
      </c>
      <c r="K95" s="81">
        <v>44792</v>
      </c>
      <c r="L95" s="82" t="s">
        <v>177</v>
      </c>
    </row>
    <row r="96" spans="1:12" s="13" customFormat="1" x14ac:dyDescent="0.15">
      <c r="A96" s="45" t="s">
        <v>141</v>
      </c>
      <c r="B96" s="45">
        <v>4.0599999999999996</v>
      </c>
      <c r="C96" s="12">
        <f t="shared" si="7"/>
        <v>2.4681586829439999</v>
      </c>
      <c r="D96" s="94">
        <f t="shared" si="6"/>
        <v>2.4681586829439999</v>
      </c>
      <c r="E96" s="37"/>
      <c r="F96" s="24"/>
      <c r="G96" s="40">
        <f>200*ABS((D95-D96)/(D95+D96))</f>
        <v>181.89543513262578</v>
      </c>
      <c r="H96" s="25" t="s">
        <v>20</v>
      </c>
      <c r="I96" s="25">
        <v>0.05</v>
      </c>
      <c r="J96" s="25">
        <v>1</v>
      </c>
      <c r="K96" s="83">
        <v>44792</v>
      </c>
    </row>
    <row r="97" spans="1:12" s="13" customFormat="1" x14ac:dyDescent="0.15">
      <c r="A97" s="45" t="s">
        <v>142</v>
      </c>
      <c r="B97" s="45">
        <v>13.1</v>
      </c>
      <c r="C97" s="12">
        <f t="shared" si="7"/>
        <v>8.7092557744000008</v>
      </c>
      <c r="D97" s="94">
        <f t="shared" si="6"/>
        <v>8.7092557744000008</v>
      </c>
      <c r="E97" s="37"/>
      <c r="F97" s="24"/>
      <c r="G97" s="40"/>
      <c r="H97" s="25" t="s">
        <v>20</v>
      </c>
      <c r="I97" s="25">
        <v>0.05</v>
      </c>
      <c r="J97" s="25">
        <v>1</v>
      </c>
      <c r="K97" s="83">
        <v>44792</v>
      </c>
    </row>
    <row r="98" spans="1:12" s="13" customFormat="1" x14ac:dyDescent="0.15">
      <c r="A98" s="45" t="s">
        <v>143</v>
      </c>
      <c r="B98" s="45">
        <v>10</v>
      </c>
      <c r="C98" s="12">
        <f t="shared" si="7"/>
        <v>6.4576327000000004</v>
      </c>
      <c r="D98" s="94">
        <f t="shared" ref="D98:D129" si="9">C98*J98</f>
        <v>6.4576327000000004</v>
      </c>
      <c r="E98" s="37"/>
      <c r="F98" s="24"/>
      <c r="G98" s="40"/>
      <c r="H98" s="25" t="s">
        <v>20</v>
      </c>
      <c r="I98" s="25">
        <v>0.05</v>
      </c>
      <c r="J98" s="25">
        <v>1</v>
      </c>
      <c r="K98" s="83">
        <v>44792</v>
      </c>
    </row>
    <row r="99" spans="1:12" s="13" customFormat="1" x14ac:dyDescent="0.15">
      <c r="A99" s="45" t="s">
        <v>144</v>
      </c>
      <c r="B99" s="45">
        <v>8.69</v>
      </c>
      <c r="C99" s="12">
        <f t="shared" si="7"/>
        <v>5.5410978317440005</v>
      </c>
      <c r="D99" s="94">
        <f t="shared" si="9"/>
        <v>5.5410978317440005</v>
      </c>
      <c r="E99" s="37"/>
      <c r="F99" s="24"/>
      <c r="G99" s="40"/>
      <c r="H99" s="25" t="s">
        <v>20</v>
      </c>
      <c r="I99" s="25">
        <v>0.05</v>
      </c>
      <c r="J99" s="25">
        <v>1</v>
      </c>
      <c r="K99" s="83">
        <v>44792</v>
      </c>
    </row>
    <row r="100" spans="1:12" s="13" customFormat="1" x14ac:dyDescent="0.15">
      <c r="A100" s="76" t="s">
        <v>145</v>
      </c>
      <c r="B100" s="76">
        <v>31.4</v>
      </c>
      <c r="C100" s="77">
        <f t="shared" si="7"/>
        <v>24.370803498400001</v>
      </c>
      <c r="D100" s="95">
        <f t="shared" si="9"/>
        <v>24.370803498400001</v>
      </c>
      <c r="E100" s="77"/>
      <c r="F100" s="78"/>
      <c r="G100" s="79"/>
      <c r="H100" s="80" t="s">
        <v>20</v>
      </c>
      <c r="I100" s="80">
        <v>0.05</v>
      </c>
      <c r="J100" s="80">
        <v>1</v>
      </c>
      <c r="K100" s="81">
        <v>44792</v>
      </c>
      <c r="L100" s="82" t="s">
        <v>177</v>
      </c>
    </row>
    <row r="101" spans="1:12" s="13" customFormat="1" x14ac:dyDescent="0.15">
      <c r="A101" s="76" t="s">
        <v>146</v>
      </c>
      <c r="B101" s="76">
        <v>30.8</v>
      </c>
      <c r="C101" s="77">
        <f t="shared" si="7"/>
        <v>23.793048085600002</v>
      </c>
      <c r="D101" s="95">
        <f t="shared" si="9"/>
        <v>23.793048085600002</v>
      </c>
      <c r="E101" s="77"/>
      <c r="F101" s="78"/>
      <c r="G101" s="79"/>
      <c r="H101" s="80" t="s">
        <v>20</v>
      </c>
      <c r="I101" s="80">
        <v>0.05</v>
      </c>
      <c r="J101" s="80">
        <v>1</v>
      </c>
      <c r="K101" s="81">
        <v>44792</v>
      </c>
      <c r="L101" s="82" t="s">
        <v>177</v>
      </c>
    </row>
    <row r="102" spans="1:12" s="13" customFormat="1" x14ac:dyDescent="0.15">
      <c r="A102" s="76" t="s">
        <v>147</v>
      </c>
      <c r="B102" s="76">
        <v>55.7</v>
      </c>
      <c r="C102" s="77">
        <f t="shared" si="7"/>
        <v>51.431200489600002</v>
      </c>
      <c r="D102" s="95">
        <f t="shared" si="9"/>
        <v>51.431200489600002</v>
      </c>
      <c r="E102" s="77"/>
      <c r="F102" s="78"/>
      <c r="G102" s="79"/>
      <c r="H102" s="80" t="s">
        <v>20</v>
      </c>
      <c r="I102" s="80">
        <v>0.05</v>
      </c>
      <c r="J102" s="80">
        <v>1</v>
      </c>
      <c r="K102" s="81">
        <v>44792</v>
      </c>
      <c r="L102" s="82" t="s">
        <v>177</v>
      </c>
    </row>
    <row r="103" spans="1:12" s="13" customFormat="1" x14ac:dyDescent="0.15">
      <c r="A103" s="76" t="s">
        <v>148</v>
      </c>
      <c r="B103" s="76">
        <v>56.3</v>
      </c>
      <c r="C103" s="77">
        <f t="shared" si="7"/>
        <v>52.189760977600002</v>
      </c>
      <c r="D103" s="95">
        <f t="shared" si="9"/>
        <v>52.189760977600002</v>
      </c>
      <c r="E103" s="77"/>
      <c r="F103" s="78"/>
      <c r="G103" s="79"/>
      <c r="H103" s="80" t="s">
        <v>20</v>
      </c>
      <c r="I103" s="80">
        <v>0.05</v>
      </c>
      <c r="J103" s="80">
        <v>1</v>
      </c>
      <c r="K103" s="81">
        <v>44792</v>
      </c>
      <c r="L103" s="82" t="s">
        <v>177</v>
      </c>
    </row>
    <row r="104" spans="1:12" s="13" customFormat="1" x14ac:dyDescent="0.15">
      <c r="A104" s="76" t="s">
        <v>149</v>
      </c>
      <c r="B104" s="76">
        <v>55.9</v>
      </c>
      <c r="C104" s="77">
        <f t="shared" si="7"/>
        <v>51.683569902400002</v>
      </c>
      <c r="D104" s="95">
        <f t="shared" si="9"/>
        <v>51.683569902400002</v>
      </c>
      <c r="E104" s="77"/>
      <c r="F104" s="78"/>
      <c r="G104" s="79"/>
      <c r="H104" s="80" t="s">
        <v>20</v>
      </c>
      <c r="I104" s="80">
        <v>0.05</v>
      </c>
      <c r="J104" s="80">
        <v>1</v>
      </c>
      <c r="K104" s="81">
        <v>44792</v>
      </c>
      <c r="L104" s="82" t="s">
        <v>177</v>
      </c>
    </row>
    <row r="105" spans="1:12" s="13" customFormat="1" x14ac:dyDescent="0.15">
      <c r="A105" s="45" t="s">
        <v>44</v>
      </c>
      <c r="B105" s="45">
        <v>11.8</v>
      </c>
      <c r="C105" s="12">
        <f t="shared" si="7"/>
        <v>7.7508673096000011</v>
      </c>
      <c r="D105" s="94">
        <f t="shared" si="9"/>
        <v>7.7508673096000011</v>
      </c>
      <c r="E105" s="37">
        <v>8.0225493599999993</v>
      </c>
      <c r="F105" s="24">
        <f>100*C105/E105</f>
        <v>96.613519740313592</v>
      </c>
      <c r="G105" s="40"/>
      <c r="H105" s="25" t="s">
        <v>20</v>
      </c>
      <c r="I105" s="25">
        <v>0.05</v>
      </c>
      <c r="J105" s="25">
        <v>1</v>
      </c>
      <c r="K105" s="83">
        <v>44792</v>
      </c>
    </row>
    <row r="106" spans="1:12" s="13" customFormat="1" x14ac:dyDescent="0.15">
      <c r="A106" s="45" t="s">
        <v>45</v>
      </c>
      <c r="B106" s="45">
        <v>-2.5700000000000001E-2</v>
      </c>
      <c r="C106" s="12">
        <f t="shared" si="7"/>
        <v>-2.80516640485904E-2</v>
      </c>
      <c r="D106" s="94">
        <f t="shared" si="9"/>
        <v>-2.80516640485904E-2</v>
      </c>
      <c r="E106" s="37"/>
      <c r="F106" s="24"/>
      <c r="G106" s="40"/>
      <c r="H106" s="25" t="s">
        <v>20</v>
      </c>
      <c r="I106" s="25">
        <v>0.05</v>
      </c>
      <c r="J106" s="25">
        <v>1</v>
      </c>
      <c r="K106" s="83">
        <v>44792</v>
      </c>
    </row>
    <row r="107" spans="1:12" s="13" customFormat="1" x14ac:dyDescent="0.15">
      <c r="A107" s="45" t="s">
        <v>150</v>
      </c>
      <c r="B107" s="45">
        <v>0.68300000000000005</v>
      </c>
      <c r="C107" s="12">
        <f t="shared" si="7"/>
        <v>0.39045577659856007</v>
      </c>
      <c r="D107" s="94">
        <f t="shared" si="9"/>
        <v>0.39045577659856007</v>
      </c>
      <c r="E107" s="37"/>
      <c r="F107" s="24"/>
      <c r="G107" s="40"/>
      <c r="H107" s="25" t="s">
        <v>20</v>
      </c>
      <c r="I107" s="25">
        <v>0.05</v>
      </c>
      <c r="J107" s="25">
        <v>1</v>
      </c>
      <c r="K107" s="83">
        <v>44792</v>
      </c>
    </row>
    <row r="108" spans="1:12" s="13" customFormat="1" x14ac:dyDescent="0.15">
      <c r="A108" s="45" t="s">
        <v>180</v>
      </c>
      <c r="B108" s="45">
        <v>0.63600000000000001</v>
      </c>
      <c r="C108" s="12">
        <f t="shared" si="7"/>
        <v>0.36251275747584005</v>
      </c>
      <c r="D108" s="94">
        <f t="shared" si="9"/>
        <v>0.36251275747584005</v>
      </c>
      <c r="E108" s="37"/>
      <c r="F108" s="24"/>
      <c r="G108" s="40"/>
      <c r="H108" s="25" t="s">
        <v>20</v>
      </c>
      <c r="I108" s="25">
        <v>0.05</v>
      </c>
      <c r="J108" s="25">
        <v>1</v>
      </c>
      <c r="K108" s="83">
        <v>44792</v>
      </c>
    </row>
    <row r="109" spans="1:12" s="13" customFormat="1" x14ac:dyDescent="0.15">
      <c r="A109" s="45" t="s">
        <v>152</v>
      </c>
      <c r="B109" s="45">
        <v>0.39500000000000002</v>
      </c>
      <c r="C109" s="12">
        <f t="shared" si="7"/>
        <v>0.21965045851600001</v>
      </c>
      <c r="D109" s="94">
        <f t="shared" si="9"/>
        <v>0.21965045851600001</v>
      </c>
      <c r="E109" s="37"/>
      <c r="F109" s="24"/>
      <c r="G109" s="40"/>
      <c r="H109" s="25" t="s">
        <v>20</v>
      </c>
      <c r="I109" s="25">
        <v>0.05</v>
      </c>
      <c r="J109" s="25">
        <v>1</v>
      </c>
      <c r="K109" s="83">
        <v>44792</v>
      </c>
    </row>
    <row r="110" spans="1:12" s="13" customFormat="1" x14ac:dyDescent="0.15">
      <c r="A110" s="76" t="s">
        <v>153</v>
      </c>
      <c r="B110" s="76">
        <v>32.200000000000003</v>
      </c>
      <c r="C110" s="77">
        <f t="shared" si="7"/>
        <v>25.147921213600004</v>
      </c>
      <c r="D110" s="95">
        <f t="shared" si="9"/>
        <v>25.147921213600004</v>
      </c>
      <c r="E110" s="77"/>
      <c r="F110" s="78"/>
      <c r="G110" s="79"/>
      <c r="H110" s="80" t="s">
        <v>20</v>
      </c>
      <c r="I110" s="80">
        <v>0.05</v>
      </c>
      <c r="J110" s="80">
        <v>1</v>
      </c>
      <c r="K110" s="81">
        <v>44792</v>
      </c>
      <c r="L110" s="82" t="s">
        <v>177</v>
      </c>
    </row>
    <row r="111" spans="1:12" s="13" customFormat="1" x14ac:dyDescent="0.15">
      <c r="A111" s="76" t="s">
        <v>154</v>
      </c>
      <c r="B111" s="76">
        <v>31.8</v>
      </c>
      <c r="C111" s="77">
        <f t="shared" si="7"/>
        <v>24.758394189600004</v>
      </c>
      <c r="D111" s="95">
        <f t="shared" si="9"/>
        <v>24.758394189600004</v>
      </c>
      <c r="E111" s="77"/>
      <c r="F111" s="78"/>
      <c r="G111" s="79"/>
      <c r="H111" s="80" t="s">
        <v>20</v>
      </c>
      <c r="I111" s="80">
        <v>0.05</v>
      </c>
      <c r="J111" s="80">
        <v>1</v>
      </c>
      <c r="K111" s="81">
        <v>44792</v>
      </c>
      <c r="L111" s="82" t="s">
        <v>177</v>
      </c>
    </row>
    <row r="112" spans="1:12" s="13" customFormat="1" x14ac:dyDescent="0.15">
      <c r="A112" s="76" t="s">
        <v>155</v>
      </c>
      <c r="B112" s="76">
        <v>43.2</v>
      </c>
      <c r="C112" s="77">
        <f t="shared" si="7"/>
        <v>36.618714789600006</v>
      </c>
      <c r="D112" s="95">
        <f t="shared" si="9"/>
        <v>36.618714789600006</v>
      </c>
      <c r="E112" s="77"/>
      <c r="F112" s="78"/>
      <c r="G112" s="79"/>
      <c r="H112" s="80" t="s">
        <v>20</v>
      </c>
      <c r="I112" s="80">
        <v>0.05</v>
      </c>
      <c r="J112" s="80">
        <v>1</v>
      </c>
      <c r="K112" s="81">
        <v>44792</v>
      </c>
      <c r="L112" s="82" t="s">
        <v>177</v>
      </c>
    </row>
    <row r="113" spans="1:12" s="13" customFormat="1" x14ac:dyDescent="0.15">
      <c r="A113" s="76" t="s">
        <v>156</v>
      </c>
      <c r="B113" s="76">
        <v>46.3</v>
      </c>
      <c r="C113" s="77">
        <f t="shared" si="7"/>
        <v>40.115883937599996</v>
      </c>
      <c r="D113" s="95">
        <f t="shared" si="9"/>
        <v>40.115883937599996</v>
      </c>
      <c r="E113" s="77"/>
      <c r="F113" s="78"/>
      <c r="G113" s="79"/>
      <c r="H113" s="80" t="s">
        <v>20</v>
      </c>
      <c r="I113" s="80">
        <v>0.05</v>
      </c>
      <c r="J113" s="80">
        <v>1</v>
      </c>
      <c r="K113" s="81">
        <v>44792</v>
      </c>
      <c r="L113" s="82" t="s">
        <v>177</v>
      </c>
    </row>
    <row r="114" spans="1:12" s="13" customFormat="1" x14ac:dyDescent="0.15">
      <c r="A114" s="76" t="s">
        <v>157</v>
      </c>
      <c r="B114" s="76">
        <v>45.8</v>
      </c>
      <c r="C114" s="77">
        <f t="shared" si="7"/>
        <v>39.5439580456</v>
      </c>
      <c r="D114" s="95">
        <f t="shared" si="9"/>
        <v>39.5439580456</v>
      </c>
      <c r="E114" s="77"/>
      <c r="F114" s="78"/>
      <c r="G114" s="79"/>
      <c r="H114" s="80" t="s">
        <v>20</v>
      </c>
      <c r="I114" s="80">
        <v>0.05</v>
      </c>
      <c r="J114" s="80">
        <v>1</v>
      </c>
      <c r="K114" s="81">
        <v>44792</v>
      </c>
      <c r="L114" s="82" t="s">
        <v>177</v>
      </c>
    </row>
    <row r="115" spans="1:12" s="13" customFormat="1" x14ac:dyDescent="0.15">
      <c r="A115" s="45" t="s">
        <v>158</v>
      </c>
      <c r="B115" s="45">
        <v>0.75600000000000001</v>
      </c>
      <c r="C115" s="12">
        <f t="shared" si="7"/>
        <v>0.43390964319744008</v>
      </c>
      <c r="D115" s="94">
        <f t="shared" si="9"/>
        <v>0.43390964319744008</v>
      </c>
      <c r="E115" s="37"/>
      <c r="F115" s="24"/>
      <c r="G115" s="40"/>
      <c r="H115" s="25" t="s">
        <v>20</v>
      </c>
      <c r="I115" s="25">
        <v>0.05</v>
      </c>
      <c r="J115" s="25">
        <v>1</v>
      </c>
      <c r="K115" s="83">
        <v>44792</v>
      </c>
    </row>
    <row r="116" spans="1:12" x14ac:dyDescent="0.15">
      <c r="A116" s="45" t="s">
        <v>181</v>
      </c>
      <c r="B116" s="45">
        <v>11.8</v>
      </c>
      <c r="C116" s="12">
        <f t="shared" si="7"/>
        <v>7.7508673096000011</v>
      </c>
      <c r="D116" s="94">
        <f t="shared" si="9"/>
        <v>77.50867309600001</v>
      </c>
      <c r="E116" s="37"/>
      <c r="F116" s="24"/>
      <c r="G116" s="40"/>
      <c r="H116" s="25" t="s">
        <v>20</v>
      </c>
      <c r="I116" s="25">
        <v>0.05</v>
      </c>
      <c r="J116" s="25">
        <v>10</v>
      </c>
      <c r="K116" s="44">
        <v>44792</v>
      </c>
    </row>
    <row r="117" spans="1:12" x14ac:dyDescent="0.15">
      <c r="A117" s="45" t="s">
        <v>91</v>
      </c>
      <c r="B117" s="45">
        <v>12.2</v>
      </c>
      <c r="C117" s="12">
        <f t="shared" ref="C117:C148" si="10">B117^2*0.00605104+B117*0.586551-0.0129813</f>
        <v>8.0435776935999996</v>
      </c>
      <c r="D117" s="94">
        <f t="shared" si="9"/>
        <v>8.0435776935999996</v>
      </c>
      <c r="E117" s="12">
        <v>8.0225493599999993</v>
      </c>
      <c r="F117" s="24">
        <f>100*C117/E117</f>
        <v>100.26211535331707</v>
      </c>
      <c r="G117" s="40"/>
      <c r="H117" s="25" t="s">
        <v>20</v>
      </c>
      <c r="I117" s="25">
        <v>0.05</v>
      </c>
      <c r="J117" s="25">
        <v>1</v>
      </c>
      <c r="K117" s="44">
        <v>44792</v>
      </c>
    </row>
    <row r="118" spans="1:12" x14ac:dyDescent="0.15">
      <c r="A118" s="45" t="s">
        <v>46</v>
      </c>
      <c r="B118" s="45">
        <v>-2.0500000000000001E-2</v>
      </c>
      <c r="C118" s="12">
        <f t="shared" si="10"/>
        <v>-2.500305255044E-2</v>
      </c>
      <c r="D118" s="94">
        <f t="shared" si="9"/>
        <v>-2.500305255044E-2</v>
      </c>
      <c r="E118" s="12"/>
      <c r="F118" s="24"/>
      <c r="G118" s="40"/>
      <c r="H118" s="25" t="s">
        <v>20</v>
      </c>
      <c r="I118" s="25">
        <v>0.05</v>
      </c>
      <c r="J118" s="25">
        <v>1</v>
      </c>
      <c r="K118" s="44">
        <v>44792</v>
      </c>
    </row>
    <row r="119" spans="1:12" x14ac:dyDescent="0.15">
      <c r="A119" s="45" t="s">
        <v>182</v>
      </c>
      <c r="B119" s="45">
        <v>11.7</v>
      </c>
      <c r="C119" s="12">
        <f t="shared" si="10"/>
        <v>7.6779922656000004</v>
      </c>
      <c r="D119" s="94">
        <f t="shared" si="9"/>
        <v>76.779922655999997</v>
      </c>
      <c r="E119" s="37"/>
      <c r="F119" s="24"/>
      <c r="G119" s="40"/>
      <c r="H119" s="25" t="s">
        <v>20</v>
      </c>
      <c r="I119" s="25">
        <v>0.05</v>
      </c>
      <c r="J119" s="25">
        <v>10</v>
      </c>
      <c r="K119" s="44">
        <v>44792</v>
      </c>
    </row>
    <row r="120" spans="1:12" x14ac:dyDescent="0.15">
      <c r="A120" s="45" t="s">
        <v>183</v>
      </c>
      <c r="B120" s="45">
        <v>11.5</v>
      </c>
      <c r="C120" s="12">
        <f t="shared" si="10"/>
        <v>7.5326052400000005</v>
      </c>
      <c r="D120" s="94">
        <f t="shared" si="9"/>
        <v>75.326052400000009</v>
      </c>
      <c r="E120" s="37"/>
      <c r="F120" s="24"/>
      <c r="G120" s="40"/>
      <c r="H120" s="25" t="s">
        <v>20</v>
      </c>
      <c r="I120" s="25">
        <v>0.05</v>
      </c>
      <c r="J120" s="25">
        <v>10</v>
      </c>
      <c r="K120" s="44">
        <v>44792</v>
      </c>
    </row>
    <row r="121" spans="1:12" x14ac:dyDescent="0.15">
      <c r="A121" s="45" t="s">
        <v>184</v>
      </c>
      <c r="B121" s="45">
        <v>11.7</v>
      </c>
      <c r="C121" s="12">
        <f t="shared" si="10"/>
        <v>7.6779922656000004</v>
      </c>
      <c r="D121" s="94">
        <f t="shared" si="9"/>
        <v>76.779922655999997</v>
      </c>
      <c r="E121" s="37"/>
      <c r="F121" s="24"/>
      <c r="G121" s="40"/>
      <c r="H121" s="25" t="s">
        <v>20</v>
      </c>
      <c r="I121" s="25">
        <v>0.05</v>
      </c>
      <c r="J121" s="25">
        <v>10</v>
      </c>
      <c r="K121" s="44">
        <v>44792</v>
      </c>
    </row>
    <row r="122" spans="1:12" x14ac:dyDescent="0.15">
      <c r="A122" s="45" t="s">
        <v>185</v>
      </c>
      <c r="B122" s="45">
        <v>11.3</v>
      </c>
      <c r="C122" s="12">
        <f t="shared" si="10"/>
        <v>7.3877022976000015</v>
      </c>
      <c r="D122" s="94">
        <f t="shared" si="9"/>
        <v>73.877022976000021</v>
      </c>
      <c r="E122" s="37"/>
      <c r="F122" s="24"/>
      <c r="G122" s="40"/>
      <c r="H122" s="25" t="s">
        <v>20</v>
      </c>
      <c r="I122" s="25">
        <v>0.05</v>
      </c>
      <c r="J122" s="25">
        <v>10</v>
      </c>
      <c r="K122" s="44">
        <v>44792</v>
      </c>
    </row>
    <row r="123" spans="1:12" x14ac:dyDescent="0.15">
      <c r="A123" s="45" t="s">
        <v>186</v>
      </c>
      <c r="B123" s="45">
        <v>10.8</v>
      </c>
      <c r="C123" s="12">
        <f t="shared" si="10"/>
        <v>7.0275628056000015</v>
      </c>
      <c r="D123" s="94">
        <f t="shared" si="9"/>
        <v>70.275628056000016</v>
      </c>
      <c r="E123" s="37"/>
      <c r="F123" s="24"/>
      <c r="G123" s="40"/>
      <c r="H123" s="25" t="s">
        <v>20</v>
      </c>
      <c r="I123" s="25">
        <v>0.05</v>
      </c>
      <c r="J123" s="25">
        <v>10</v>
      </c>
      <c r="K123" s="44">
        <v>44792</v>
      </c>
    </row>
    <row r="124" spans="1:12" x14ac:dyDescent="0.15">
      <c r="A124" s="45" t="s">
        <v>187</v>
      </c>
      <c r="B124" s="45">
        <v>11.8</v>
      </c>
      <c r="C124" s="12">
        <f t="shared" si="10"/>
        <v>7.7508673096000011</v>
      </c>
      <c r="D124" s="94">
        <f t="shared" si="9"/>
        <v>77.50867309600001</v>
      </c>
      <c r="E124" s="37"/>
      <c r="F124" s="24"/>
      <c r="G124" s="40"/>
      <c r="H124" s="25" t="s">
        <v>20</v>
      </c>
      <c r="I124" s="25">
        <v>0.05</v>
      </c>
      <c r="J124" s="25">
        <v>10</v>
      </c>
      <c r="K124" s="44">
        <v>44792</v>
      </c>
    </row>
    <row r="125" spans="1:12" x14ac:dyDescent="0.15">
      <c r="A125" s="45" t="s">
        <v>188</v>
      </c>
      <c r="B125" s="45">
        <v>12</v>
      </c>
      <c r="C125" s="12">
        <f t="shared" si="10"/>
        <v>7.8969804600000009</v>
      </c>
      <c r="D125" s="94">
        <f t="shared" si="9"/>
        <v>78.969804600000003</v>
      </c>
      <c r="E125" s="37"/>
      <c r="F125" s="24"/>
      <c r="G125" s="40"/>
      <c r="H125" s="25" t="s">
        <v>20</v>
      </c>
      <c r="I125" s="25">
        <v>0.05</v>
      </c>
      <c r="J125" s="25">
        <v>10</v>
      </c>
      <c r="K125" s="44">
        <v>44792</v>
      </c>
    </row>
    <row r="126" spans="1:12" x14ac:dyDescent="0.15">
      <c r="A126" s="45" t="s">
        <v>189</v>
      </c>
      <c r="B126" s="45">
        <v>7.79</v>
      </c>
      <c r="C126" s="12">
        <f t="shared" si="10"/>
        <v>4.9234529064640009</v>
      </c>
      <c r="D126" s="94">
        <f t="shared" si="9"/>
        <v>49.234529064640007</v>
      </c>
      <c r="E126" s="37"/>
      <c r="F126" s="24"/>
      <c r="G126" s="40"/>
      <c r="H126" s="25" t="s">
        <v>20</v>
      </c>
      <c r="I126" s="25">
        <v>0.05</v>
      </c>
      <c r="J126" s="25">
        <v>10</v>
      </c>
      <c r="K126" s="44">
        <v>44792</v>
      </c>
    </row>
    <row r="127" spans="1:12" x14ac:dyDescent="0.15">
      <c r="A127" s="45" t="s">
        <v>190</v>
      </c>
      <c r="B127" s="45">
        <v>6.49</v>
      </c>
      <c r="C127" s="12">
        <f t="shared" si="10"/>
        <v>4.048605099904</v>
      </c>
      <c r="D127" s="94">
        <f t="shared" si="9"/>
        <v>40.486050999040003</v>
      </c>
      <c r="E127" s="37"/>
      <c r="F127" s="24"/>
      <c r="G127" s="40"/>
      <c r="H127" s="25" t="s">
        <v>20</v>
      </c>
      <c r="I127" s="25">
        <v>0.05</v>
      </c>
      <c r="J127" s="25">
        <v>10</v>
      </c>
      <c r="K127" s="44">
        <v>44792</v>
      </c>
    </row>
    <row r="128" spans="1:12" x14ac:dyDescent="0.15">
      <c r="A128" s="45" t="s">
        <v>191</v>
      </c>
      <c r="B128" s="45">
        <v>7.38</v>
      </c>
      <c r="C128" s="12">
        <f t="shared" si="10"/>
        <v>4.6453313429760001</v>
      </c>
      <c r="D128" s="94">
        <f t="shared" si="9"/>
        <v>46.453313429760001</v>
      </c>
      <c r="E128" s="37"/>
      <c r="F128" s="24"/>
      <c r="G128" s="40"/>
      <c r="H128" s="25" t="s">
        <v>20</v>
      </c>
      <c r="I128" s="25">
        <v>0.05</v>
      </c>
      <c r="J128" s="25">
        <v>10</v>
      </c>
      <c r="K128" s="44">
        <v>44792</v>
      </c>
    </row>
    <row r="129" spans="1:11" x14ac:dyDescent="0.15">
      <c r="A129" s="45" t="s">
        <v>102</v>
      </c>
      <c r="B129" s="45">
        <v>12.3</v>
      </c>
      <c r="C129" s="12">
        <f t="shared" si="10"/>
        <v>8.1170578416000012</v>
      </c>
      <c r="D129" s="94">
        <f t="shared" si="9"/>
        <v>8.1170578416000012</v>
      </c>
      <c r="E129" s="37">
        <v>8.0225493599999993</v>
      </c>
      <c r="F129" s="24">
        <f>100*C129/E129</f>
        <v>101.17803552660226</v>
      </c>
      <c r="G129" s="40"/>
      <c r="H129" s="25" t="s">
        <v>20</v>
      </c>
      <c r="I129" s="25">
        <v>0.05</v>
      </c>
      <c r="J129" s="25">
        <v>1</v>
      </c>
      <c r="K129" s="44">
        <v>44792</v>
      </c>
    </row>
    <row r="130" spans="1:11" x14ac:dyDescent="0.15">
      <c r="A130" s="45" t="s">
        <v>103</v>
      </c>
      <c r="B130" s="45">
        <v>-2.1299999999999999E-2</v>
      </c>
      <c r="C130" s="12">
        <f t="shared" si="10"/>
        <v>-2.5472091003662399E-2</v>
      </c>
      <c r="D130" s="94">
        <f t="shared" ref="D130:D161" si="11">C130*J130</f>
        <v>-2.5472091003662399E-2</v>
      </c>
      <c r="E130" s="37"/>
      <c r="F130" s="24"/>
      <c r="G130" s="40"/>
      <c r="H130" s="25" t="s">
        <v>20</v>
      </c>
      <c r="I130" s="25">
        <v>0.05</v>
      </c>
      <c r="J130" s="25">
        <v>1</v>
      </c>
      <c r="K130" s="44">
        <v>44792</v>
      </c>
    </row>
    <row r="131" spans="1:11" x14ac:dyDescent="0.15">
      <c r="A131" s="45" t="s">
        <v>192</v>
      </c>
      <c r="B131" s="45">
        <v>4.24</v>
      </c>
      <c r="C131" s="12">
        <f t="shared" si="10"/>
        <v>2.5827781167040005</v>
      </c>
      <c r="D131" s="94">
        <f t="shared" si="11"/>
        <v>25.827781167040005</v>
      </c>
      <c r="E131" s="37"/>
      <c r="F131" s="24"/>
      <c r="G131" s="40"/>
      <c r="H131" s="25" t="s">
        <v>20</v>
      </c>
      <c r="I131" s="25">
        <v>0.05</v>
      </c>
      <c r="J131" s="25">
        <v>10</v>
      </c>
      <c r="K131" s="44">
        <v>44792</v>
      </c>
    </row>
    <row r="132" spans="1:11" x14ac:dyDescent="0.15">
      <c r="A132" s="45" t="s">
        <v>193</v>
      </c>
      <c r="B132" s="45">
        <v>4.47</v>
      </c>
      <c r="C132" s="12">
        <f t="shared" si="10"/>
        <v>2.7298068951360004</v>
      </c>
      <c r="D132" s="94">
        <f t="shared" si="11"/>
        <v>27.298068951360005</v>
      </c>
      <c r="E132" s="37"/>
      <c r="F132" s="24"/>
      <c r="G132" s="40"/>
      <c r="H132" s="25" t="s">
        <v>20</v>
      </c>
      <c r="I132" s="25">
        <v>0.05</v>
      </c>
      <c r="J132" s="25">
        <v>10</v>
      </c>
      <c r="K132" s="44">
        <v>44792</v>
      </c>
    </row>
    <row r="133" spans="1:11" x14ac:dyDescent="0.15">
      <c r="A133" s="45" t="s">
        <v>194</v>
      </c>
      <c r="B133" s="45">
        <v>4.1500000000000004</v>
      </c>
      <c r="C133" s="12">
        <f t="shared" si="10"/>
        <v>2.5254193864000007</v>
      </c>
      <c r="D133" s="94">
        <f t="shared" si="11"/>
        <v>25.254193864000008</v>
      </c>
      <c r="E133" s="37"/>
      <c r="F133" s="24"/>
      <c r="G133" s="40"/>
      <c r="H133" s="25" t="s">
        <v>20</v>
      </c>
      <c r="I133" s="25">
        <v>0.05</v>
      </c>
      <c r="J133" s="25">
        <v>10</v>
      </c>
      <c r="K133" s="44">
        <v>44792</v>
      </c>
    </row>
    <row r="134" spans="1:11" x14ac:dyDescent="0.15">
      <c r="A134" s="45" t="s">
        <v>195</v>
      </c>
      <c r="B134" s="45">
        <v>4.1500000000000004</v>
      </c>
      <c r="C134" s="12">
        <f t="shared" si="10"/>
        <v>2.5254193864000007</v>
      </c>
      <c r="D134" s="94">
        <f t="shared" si="11"/>
        <v>25.254193864000008</v>
      </c>
      <c r="E134" s="37"/>
      <c r="F134" s="24"/>
      <c r="G134" s="40"/>
      <c r="H134" s="25" t="s">
        <v>20</v>
      </c>
      <c r="I134" s="25">
        <v>0.05</v>
      </c>
      <c r="J134" s="25">
        <v>10</v>
      </c>
      <c r="K134" s="44">
        <v>44792</v>
      </c>
    </row>
    <row r="135" spans="1:11" x14ac:dyDescent="0.15">
      <c r="A135" s="45" t="s">
        <v>196</v>
      </c>
      <c r="B135" s="45">
        <v>19.399999999999999</v>
      </c>
      <c r="C135" s="12">
        <f t="shared" si="10"/>
        <v>13.643477514400001</v>
      </c>
      <c r="D135" s="94">
        <f t="shared" si="11"/>
        <v>136.43477514400001</v>
      </c>
      <c r="E135" s="37"/>
      <c r="F135" s="24"/>
      <c r="G135" s="40"/>
      <c r="H135" s="25" t="s">
        <v>20</v>
      </c>
      <c r="I135" s="25">
        <v>0.05</v>
      </c>
      <c r="J135" s="25">
        <v>10</v>
      </c>
      <c r="K135" s="44">
        <v>44792</v>
      </c>
    </row>
    <row r="136" spans="1:11" x14ac:dyDescent="0.15">
      <c r="A136" s="45" t="s">
        <v>197</v>
      </c>
      <c r="B136" s="45">
        <v>18.399999999999999</v>
      </c>
      <c r="C136" s="12">
        <f t="shared" si="10"/>
        <v>12.828197202399998</v>
      </c>
      <c r="D136" s="94">
        <f t="shared" si="11"/>
        <v>128.28197202399997</v>
      </c>
      <c r="E136" s="37"/>
      <c r="F136" s="24"/>
      <c r="G136" s="40"/>
      <c r="H136" s="25" t="s">
        <v>20</v>
      </c>
      <c r="I136" s="25">
        <v>0.05</v>
      </c>
      <c r="J136" s="25">
        <v>10</v>
      </c>
      <c r="K136" s="44">
        <v>44792</v>
      </c>
    </row>
    <row r="137" spans="1:11" x14ac:dyDescent="0.15">
      <c r="A137" s="45" t="s">
        <v>198</v>
      </c>
      <c r="B137" s="45">
        <v>20.100000000000001</v>
      </c>
      <c r="C137" s="12">
        <f t="shared" si="10"/>
        <v>14.221374470400002</v>
      </c>
      <c r="D137" s="94">
        <f t="shared" si="11"/>
        <v>142.21374470400002</v>
      </c>
      <c r="E137" s="37"/>
      <c r="F137" s="24"/>
      <c r="G137" s="40"/>
      <c r="H137" s="25" t="s">
        <v>20</v>
      </c>
      <c r="I137" s="25">
        <v>0.05</v>
      </c>
      <c r="J137" s="25">
        <v>10</v>
      </c>
      <c r="K137" s="44">
        <v>44792</v>
      </c>
    </row>
    <row r="138" spans="1:11" x14ac:dyDescent="0.15">
      <c r="A138" s="45" t="s">
        <v>199</v>
      </c>
      <c r="B138" s="45">
        <v>19.100000000000001</v>
      </c>
      <c r="C138" s="12">
        <f t="shared" si="10"/>
        <v>13.397622702400003</v>
      </c>
      <c r="D138" s="94">
        <f t="shared" si="11"/>
        <v>133.97622702400002</v>
      </c>
      <c r="E138" s="37"/>
      <c r="F138" s="24"/>
      <c r="G138" s="40"/>
      <c r="H138" s="25" t="s">
        <v>20</v>
      </c>
      <c r="I138" s="25">
        <v>0.05</v>
      </c>
      <c r="J138" s="25">
        <v>10</v>
      </c>
      <c r="K138" s="44">
        <v>44792</v>
      </c>
    </row>
    <row r="139" spans="1:11" x14ac:dyDescent="0.15">
      <c r="A139" s="45" t="s">
        <v>200</v>
      </c>
      <c r="B139" s="45">
        <v>4.3099999999999996</v>
      </c>
      <c r="C139" s="12">
        <f t="shared" si="10"/>
        <v>2.627458234144</v>
      </c>
      <c r="D139" s="94">
        <f t="shared" si="11"/>
        <v>26.274582341440002</v>
      </c>
      <c r="E139" s="37"/>
      <c r="F139" s="24"/>
      <c r="G139" s="40"/>
      <c r="H139" s="25" t="s">
        <v>20</v>
      </c>
      <c r="I139" s="25">
        <v>0.05</v>
      </c>
      <c r="J139" s="25">
        <v>10</v>
      </c>
      <c r="K139" s="44">
        <v>44792</v>
      </c>
    </row>
    <row r="140" spans="1:11" x14ac:dyDescent="0.15">
      <c r="A140" s="45" t="s">
        <v>201</v>
      </c>
      <c r="B140" s="45">
        <v>17.899999999999999</v>
      </c>
      <c r="C140" s="12">
        <f t="shared" si="10"/>
        <v>12.425095326399999</v>
      </c>
      <c r="D140" s="94">
        <f t="shared" si="11"/>
        <v>124.25095326399999</v>
      </c>
      <c r="E140" s="37"/>
      <c r="F140" s="24"/>
      <c r="G140" s="40"/>
      <c r="H140" s="25" t="s">
        <v>20</v>
      </c>
      <c r="I140" s="25">
        <v>0.05</v>
      </c>
      <c r="J140" s="25">
        <v>10</v>
      </c>
      <c r="K140" s="44">
        <v>44792</v>
      </c>
    </row>
    <row r="141" spans="1:11" x14ac:dyDescent="0.15">
      <c r="A141" s="45" t="s">
        <v>114</v>
      </c>
      <c r="B141" s="45">
        <v>12.2</v>
      </c>
      <c r="C141" s="12">
        <f t="shared" si="10"/>
        <v>8.0435776935999996</v>
      </c>
      <c r="D141" s="94">
        <f t="shared" si="11"/>
        <v>8.0435776935999996</v>
      </c>
      <c r="E141" s="37">
        <v>8.0225493599999993</v>
      </c>
      <c r="F141" s="24">
        <f>100*C141/E141</f>
        <v>100.26211535331707</v>
      </c>
      <c r="G141" s="40"/>
      <c r="H141" s="25" t="s">
        <v>20</v>
      </c>
      <c r="I141" s="25">
        <v>0.05</v>
      </c>
      <c r="J141" s="25">
        <v>1</v>
      </c>
      <c r="K141" s="44">
        <v>44792</v>
      </c>
    </row>
    <row r="142" spans="1:11" x14ac:dyDescent="0.15">
      <c r="A142" s="45" t="s">
        <v>115</v>
      </c>
      <c r="B142" s="45">
        <v>-2.2200000000000001E-2</v>
      </c>
      <c r="C142" s="12">
        <f t="shared" si="10"/>
        <v>-2.5999750005446402E-2</v>
      </c>
      <c r="D142" s="94">
        <f t="shared" si="11"/>
        <v>-2.5999750005446402E-2</v>
      </c>
      <c r="E142" s="37"/>
      <c r="F142" s="24"/>
      <c r="G142" s="40"/>
      <c r="H142" s="25" t="s">
        <v>20</v>
      </c>
      <c r="I142" s="25">
        <v>0.05</v>
      </c>
      <c r="J142" s="25">
        <v>1</v>
      </c>
      <c r="K142" s="44">
        <v>44792</v>
      </c>
    </row>
    <row r="143" spans="1:11" x14ac:dyDescent="0.15">
      <c r="A143" s="45" t="s">
        <v>202</v>
      </c>
      <c r="B143" s="45">
        <v>18.5</v>
      </c>
      <c r="C143" s="12">
        <f t="shared" si="10"/>
        <v>12.909180640000001</v>
      </c>
      <c r="D143" s="94">
        <f t="shared" si="11"/>
        <v>129.0918064</v>
      </c>
      <c r="E143" s="37"/>
      <c r="F143" s="24"/>
      <c r="G143" s="40"/>
      <c r="H143" s="25" t="s">
        <v>20</v>
      </c>
      <c r="I143" s="25">
        <v>0.05</v>
      </c>
      <c r="J143" s="25">
        <v>10</v>
      </c>
      <c r="K143" s="44">
        <v>44792</v>
      </c>
    </row>
    <row r="144" spans="1:11" x14ac:dyDescent="0.15">
      <c r="A144" s="45" t="s">
        <v>203</v>
      </c>
      <c r="B144" s="45">
        <v>17.7</v>
      </c>
      <c r="C144" s="12">
        <f t="shared" si="10"/>
        <v>12.264701721600002</v>
      </c>
      <c r="D144" s="94">
        <f t="shared" si="11"/>
        <v>122.64701721600002</v>
      </c>
      <c r="E144" s="37"/>
      <c r="F144" s="24"/>
      <c r="G144" s="40"/>
      <c r="H144" s="25" t="s">
        <v>20</v>
      </c>
      <c r="I144" s="25">
        <v>0.05</v>
      </c>
      <c r="J144" s="25">
        <v>10</v>
      </c>
      <c r="K144" s="44">
        <v>44792</v>
      </c>
    </row>
    <row r="145" spans="1:11" x14ac:dyDescent="0.15">
      <c r="A145" s="45" t="s">
        <v>204</v>
      </c>
      <c r="B145" s="45">
        <v>19.5</v>
      </c>
      <c r="C145" s="12">
        <f t="shared" si="10"/>
        <v>13.725671160000001</v>
      </c>
      <c r="D145" s="94">
        <f t="shared" si="11"/>
        <v>137.25671160000002</v>
      </c>
      <c r="E145" s="37"/>
      <c r="F145" s="24"/>
      <c r="G145" s="40"/>
      <c r="H145" s="25" t="s">
        <v>20</v>
      </c>
      <c r="I145" s="25">
        <v>0.05</v>
      </c>
      <c r="J145" s="25">
        <v>10</v>
      </c>
      <c r="K145" s="44">
        <v>44792</v>
      </c>
    </row>
    <row r="146" spans="1:11" x14ac:dyDescent="0.15">
      <c r="A146" s="45" t="s">
        <v>205</v>
      </c>
      <c r="B146" s="45">
        <v>4.01</v>
      </c>
      <c r="C146" s="12">
        <f t="shared" si="10"/>
        <v>2.4363895383040002</v>
      </c>
      <c r="D146" s="94">
        <f t="shared" si="11"/>
        <v>24.363895383040003</v>
      </c>
      <c r="E146" s="37"/>
      <c r="F146" s="24"/>
      <c r="G146" s="40"/>
      <c r="H146" s="25" t="s">
        <v>20</v>
      </c>
      <c r="I146" s="25">
        <v>0.05</v>
      </c>
      <c r="J146" s="25">
        <v>10</v>
      </c>
      <c r="K146" s="44">
        <v>44792</v>
      </c>
    </row>
    <row r="147" spans="1:11" x14ac:dyDescent="0.15">
      <c r="A147" s="45" t="s">
        <v>206</v>
      </c>
      <c r="B147" s="45">
        <v>4.5</v>
      </c>
      <c r="C147" s="12">
        <f t="shared" si="10"/>
        <v>2.7490317600000003</v>
      </c>
      <c r="D147" s="94">
        <f t="shared" si="11"/>
        <v>27.490317600000004</v>
      </c>
      <c r="E147" s="37"/>
      <c r="F147" s="24"/>
      <c r="G147" s="40"/>
      <c r="H147" s="25" t="s">
        <v>20</v>
      </c>
      <c r="I147" s="25">
        <v>0.05</v>
      </c>
      <c r="J147" s="25">
        <v>10</v>
      </c>
      <c r="K147" s="44">
        <v>44792</v>
      </c>
    </row>
    <row r="148" spans="1:11" x14ac:dyDescent="0.15">
      <c r="A148" s="45" t="s">
        <v>207</v>
      </c>
      <c r="B148" s="45">
        <v>3.88</v>
      </c>
      <c r="C148" s="12">
        <f t="shared" si="10"/>
        <v>2.3539313565760001</v>
      </c>
      <c r="D148" s="94">
        <f t="shared" si="11"/>
        <v>23.539313565760001</v>
      </c>
      <c r="E148" s="37"/>
      <c r="F148" s="24"/>
      <c r="G148" s="40"/>
      <c r="H148" s="25" t="s">
        <v>20</v>
      </c>
      <c r="I148" s="25">
        <v>0.05</v>
      </c>
      <c r="J148" s="25">
        <v>10</v>
      </c>
      <c r="K148" s="44">
        <v>44792</v>
      </c>
    </row>
    <row r="149" spans="1:11" x14ac:dyDescent="0.15">
      <c r="A149" s="45" t="s">
        <v>208</v>
      </c>
      <c r="B149" s="45">
        <v>7.76</v>
      </c>
      <c r="C149" s="12">
        <f t="shared" ref="C149:C180" si="12">B149^2*0.00605104+B149*0.586551-0.0129813</f>
        <v>4.9030335663039999</v>
      </c>
      <c r="D149" s="94">
        <f t="shared" si="11"/>
        <v>49.030335663039999</v>
      </c>
      <c r="E149" s="37"/>
      <c r="F149" s="24"/>
      <c r="G149" s="40"/>
      <c r="H149" s="25" t="s">
        <v>20</v>
      </c>
      <c r="I149" s="25">
        <v>0.05</v>
      </c>
      <c r="J149" s="25">
        <v>10</v>
      </c>
      <c r="K149" s="44">
        <v>44792</v>
      </c>
    </row>
    <row r="150" spans="1:11" x14ac:dyDescent="0.15">
      <c r="A150" s="45" t="s">
        <v>209</v>
      </c>
      <c r="B150" s="45">
        <v>8</v>
      </c>
      <c r="C150" s="12">
        <f t="shared" si="12"/>
        <v>5.0666932600000001</v>
      </c>
      <c r="D150" s="94">
        <f t="shared" si="11"/>
        <v>50.666932600000003</v>
      </c>
      <c r="E150" s="37"/>
      <c r="F150" s="24"/>
      <c r="G150" s="40"/>
      <c r="H150" s="25" t="s">
        <v>20</v>
      </c>
      <c r="I150" s="25">
        <v>0.05</v>
      </c>
      <c r="J150" s="25">
        <v>10</v>
      </c>
      <c r="K150" s="44">
        <v>44792</v>
      </c>
    </row>
    <row r="151" spans="1:11" x14ac:dyDescent="0.15">
      <c r="A151" s="45" t="s">
        <v>210</v>
      </c>
      <c r="B151" s="45">
        <v>7.71</v>
      </c>
      <c r="C151" s="12">
        <f t="shared" si="12"/>
        <v>4.8690255368640001</v>
      </c>
      <c r="D151" s="94">
        <f t="shared" si="11"/>
        <v>48.690255368640003</v>
      </c>
      <c r="E151" s="37"/>
      <c r="F151" s="24"/>
      <c r="G151" s="40"/>
      <c r="H151" s="25" t="s">
        <v>20</v>
      </c>
      <c r="I151" s="25">
        <v>0.05</v>
      </c>
      <c r="J151" s="25">
        <v>10</v>
      </c>
      <c r="K151" s="44">
        <v>44792</v>
      </c>
    </row>
    <row r="152" spans="1:11" x14ac:dyDescent="0.15">
      <c r="A152" s="45" t="s">
        <v>211</v>
      </c>
      <c r="B152" s="45">
        <v>7.15</v>
      </c>
      <c r="C152" s="12">
        <f t="shared" si="12"/>
        <v>4.4902026423999999</v>
      </c>
      <c r="D152" s="94">
        <f t="shared" si="11"/>
        <v>44.902026423999999</v>
      </c>
      <c r="E152" s="37"/>
      <c r="F152" s="24"/>
      <c r="G152" s="40"/>
      <c r="H152" s="25" t="s">
        <v>20</v>
      </c>
      <c r="I152" s="25">
        <v>0.05</v>
      </c>
      <c r="J152" s="25">
        <v>10</v>
      </c>
      <c r="K152" s="44">
        <v>44792</v>
      </c>
    </row>
    <row r="153" spans="1:11" x14ac:dyDescent="0.15">
      <c r="A153" s="45" t="s">
        <v>126</v>
      </c>
      <c r="B153" s="45">
        <v>12.2</v>
      </c>
      <c r="C153" s="12">
        <f t="shared" si="12"/>
        <v>8.0435776935999996</v>
      </c>
      <c r="D153" s="94">
        <f t="shared" si="11"/>
        <v>8.0435776935999996</v>
      </c>
      <c r="E153" s="37">
        <v>8.0225493599999993</v>
      </c>
      <c r="F153" s="24">
        <f>100*C153/E153</f>
        <v>100.26211535331707</v>
      </c>
      <c r="G153" s="40"/>
      <c r="H153" s="25" t="s">
        <v>20</v>
      </c>
      <c r="I153" s="25">
        <v>0.05</v>
      </c>
      <c r="J153" s="25">
        <v>1</v>
      </c>
      <c r="K153" s="44">
        <v>44792</v>
      </c>
    </row>
    <row r="154" spans="1:11" x14ac:dyDescent="0.15">
      <c r="A154" s="45" t="s">
        <v>127</v>
      </c>
      <c r="B154" s="45">
        <v>-2.3300000000000001E-2</v>
      </c>
      <c r="C154" s="12">
        <f t="shared" si="12"/>
        <v>-2.66446532508944E-2</v>
      </c>
      <c r="D154" s="94">
        <f t="shared" si="11"/>
        <v>-2.66446532508944E-2</v>
      </c>
      <c r="E154" s="37"/>
      <c r="F154" s="24"/>
      <c r="G154" s="40"/>
      <c r="H154" s="25" t="s">
        <v>20</v>
      </c>
      <c r="I154" s="25">
        <v>0.05</v>
      </c>
      <c r="J154" s="25">
        <v>1</v>
      </c>
      <c r="K154" s="44">
        <v>44792</v>
      </c>
    </row>
    <row r="155" spans="1:11" x14ac:dyDescent="0.15">
      <c r="A155" s="45" t="s">
        <v>212</v>
      </c>
      <c r="B155" s="45">
        <v>7.53</v>
      </c>
      <c r="C155" s="12">
        <f t="shared" si="12"/>
        <v>4.7468471439360007</v>
      </c>
      <c r="D155" s="94">
        <f t="shared" si="11"/>
        <v>47.468471439360009</v>
      </c>
      <c r="E155" s="37"/>
      <c r="F155" s="24"/>
      <c r="G155" s="40"/>
      <c r="H155" s="25" t="s">
        <v>20</v>
      </c>
      <c r="I155" s="25">
        <v>0.05</v>
      </c>
      <c r="J155" s="25">
        <v>10</v>
      </c>
      <c r="K155" s="44">
        <v>44792</v>
      </c>
    </row>
    <row r="156" spans="1:11" x14ac:dyDescent="0.15">
      <c r="A156" s="45" t="s">
        <v>213</v>
      </c>
      <c r="B156" s="45">
        <v>7.49</v>
      </c>
      <c r="C156" s="12">
        <f t="shared" si="12"/>
        <v>4.719749639104001</v>
      </c>
      <c r="D156" s="94">
        <f t="shared" si="11"/>
        <v>47.197496391040012</v>
      </c>
      <c r="E156" s="37"/>
      <c r="F156" s="24"/>
      <c r="G156" s="40"/>
      <c r="H156" s="25" t="s">
        <v>20</v>
      </c>
      <c r="I156" s="25">
        <v>0.05</v>
      </c>
      <c r="J156" s="25">
        <v>10</v>
      </c>
      <c r="K156" s="44">
        <v>44792</v>
      </c>
    </row>
    <row r="157" spans="1:11" x14ac:dyDescent="0.15">
      <c r="A157" s="45" t="s">
        <v>214</v>
      </c>
      <c r="B157" s="45">
        <v>4.49</v>
      </c>
      <c r="C157" s="12">
        <f t="shared" si="12"/>
        <v>2.7426222615040001</v>
      </c>
      <c r="D157" s="94">
        <f t="shared" si="11"/>
        <v>27.42622261504</v>
      </c>
      <c r="E157" s="37"/>
      <c r="F157" s="24"/>
      <c r="G157" s="40"/>
      <c r="H157" s="25" t="s">
        <v>20</v>
      </c>
      <c r="I157" s="25">
        <v>0.05</v>
      </c>
      <c r="J157" s="25">
        <v>10</v>
      </c>
      <c r="K157" s="44">
        <v>44792</v>
      </c>
    </row>
    <row r="158" spans="1:11" x14ac:dyDescent="0.15">
      <c r="A158" s="45" t="s">
        <v>215</v>
      </c>
      <c r="B158" s="45">
        <v>4.55</v>
      </c>
      <c r="C158" s="12">
        <f t="shared" si="12"/>
        <v>2.7810974056000006</v>
      </c>
      <c r="D158" s="94">
        <f t="shared" si="11"/>
        <v>27.810974056000006</v>
      </c>
      <c r="E158" s="37"/>
      <c r="F158" s="24"/>
      <c r="G158" s="40"/>
      <c r="H158" s="25" t="s">
        <v>20</v>
      </c>
      <c r="I158" s="25">
        <v>0.05</v>
      </c>
      <c r="J158" s="25">
        <v>10</v>
      </c>
      <c r="K158" s="44">
        <v>44792</v>
      </c>
    </row>
    <row r="159" spans="1:11" x14ac:dyDescent="0.15">
      <c r="A159" s="45" t="s">
        <v>216</v>
      </c>
      <c r="B159" s="45">
        <v>4.4000000000000004</v>
      </c>
      <c r="C159" s="12">
        <f t="shared" si="12"/>
        <v>2.6849912344000004</v>
      </c>
      <c r="D159" s="94">
        <f t="shared" si="11"/>
        <v>26.849912344000003</v>
      </c>
      <c r="E159" s="37"/>
      <c r="F159" s="24"/>
      <c r="G159" s="40"/>
      <c r="H159" s="25" t="s">
        <v>20</v>
      </c>
      <c r="I159" s="25">
        <v>0.05</v>
      </c>
      <c r="J159" s="25">
        <v>10</v>
      </c>
      <c r="K159" s="44">
        <v>44792</v>
      </c>
    </row>
    <row r="160" spans="1:11" x14ac:dyDescent="0.15">
      <c r="A160" s="45" t="s">
        <v>217</v>
      </c>
      <c r="B160" s="45">
        <v>4.53</v>
      </c>
      <c r="C160" s="12">
        <f t="shared" si="12"/>
        <v>2.7682675167360005</v>
      </c>
      <c r="D160" s="94">
        <f t="shared" si="11"/>
        <v>27.682675167360003</v>
      </c>
      <c r="E160" s="37"/>
      <c r="F160" s="24"/>
      <c r="G160" s="40"/>
      <c r="H160" s="25" t="s">
        <v>20</v>
      </c>
      <c r="I160" s="25">
        <v>0.05</v>
      </c>
      <c r="J160" s="25">
        <v>10</v>
      </c>
      <c r="K160" s="44">
        <v>44792</v>
      </c>
    </row>
    <row r="161" spans="1:11" x14ac:dyDescent="0.15">
      <c r="A161" s="45" t="s">
        <v>218</v>
      </c>
      <c r="B161" s="45">
        <v>7.01</v>
      </c>
      <c r="C161" s="12">
        <f t="shared" si="12"/>
        <v>4.3960899207040001</v>
      </c>
      <c r="D161" s="94">
        <f t="shared" si="11"/>
        <v>43.960899207040001</v>
      </c>
      <c r="E161" s="37"/>
      <c r="F161" s="24"/>
      <c r="G161" s="40"/>
      <c r="H161" s="25" t="s">
        <v>20</v>
      </c>
      <c r="I161" s="25">
        <v>0.05</v>
      </c>
      <c r="J161" s="25">
        <v>10</v>
      </c>
      <c r="K161" s="44">
        <v>44792</v>
      </c>
    </row>
    <row r="162" spans="1:11" x14ac:dyDescent="0.15">
      <c r="A162" s="45" t="s">
        <v>219</v>
      </c>
      <c r="B162" s="45">
        <v>8.68</v>
      </c>
      <c r="C162" s="12">
        <f t="shared" si="12"/>
        <v>5.5341812560959998</v>
      </c>
      <c r="D162" s="94">
        <f t="shared" ref="D162:D193" si="13">C162*J162</f>
        <v>55.341812560959994</v>
      </c>
      <c r="E162" s="37"/>
      <c r="F162" s="24"/>
      <c r="G162" s="40"/>
      <c r="H162" s="25" t="s">
        <v>20</v>
      </c>
      <c r="I162" s="25">
        <v>0.05</v>
      </c>
      <c r="J162" s="25">
        <v>10</v>
      </c>
      <c r="K162" s="44">
        <v>44792</v>
      </c>
    </row>
    <row r="163" spans="1:11" x14ac:dyDescent="0.15">
      <c r="A163" s="45" t="s">
        <v>220</v>
      </c>
      <c r="B163" s="45">
        <v>8.18</v>
      </c>
      <c r="C163" s="12">
        <f t="shared" si="12"/>
        <v>5.1898954888960001</v>
      </c>
      <c r="D163" s="94">
        <f t="shared" si="13"/>
        <v>51.898954888959999</v>
      </c>
      <c r="E163" s="37"/>
      <c r="F163" s="24"/>
      <c r="G163" s="40"/>
      <c r="H163" s="25" t="s">
        <v>20</v>
      </c>
      <c r="I163" s="25">
        <v>0.05</v>
      </c>
      <c r="J163" s="25">
        <v>10</v>
      </c>
      <c r="K163" s="44">
        <v>44792</v>
      </c>
    </row>
    <row r="164" spans="1:11" x14ac:dyDescent="0.15">
      <c r="A164" s="45" t="s">
        <v>138</v>
      </c>
      <c r="B164" s="45">
        <v>12.3</v>
      </c>
      <c r="C164" s="12">
        <f t="shared" si="12"/>
        <v>8.1170578416000012</v>
      </c>
      <c r="D164" s="94">
        <f t="shared" si="13"/>
        <v>8.1170578416000012</v>
      </c>
      <c r="E164" s="37">
        <v>8.0225493599999993</v>
      </c>
      <c r="F164" s="24">
        <f>100*C164/E164</f>
        <v>101.17803552660226</v>
      </c>
      <c r="G164" s="40"/>
      <c r="H164" s="25" t="s">
        <v>20</v>
      </c>
      <c r="I164" s="25">
        <v>0.05</v>
      </c>
      <c r="J164" s="25">
        <v>1</v>
      </c>
      <c r="K164" s="44">
        <v>44792</v>
      </c>
    </row>
    <row r="165" spans="1:11" x14ac:dyDescent="0.15">
      <c r="A165" s="45" t="s">
        <v>139</v>
      </c>
      <c r="B165" s="45">
        <v>-1.95E-2</v>
      </c>
      <c r="C165" s="12">
        <f t="shared" si="12"/>
        <v>-2.4416743592039998E-2</v>
      </c>
      <c r="D165" s="94">
        <f t="shared" si="13"/>
        <v>-2.4416743592039998E-2</v>
      </c>
      <c r="E165" s="37"/>
      <c r="F165" s="24"/>
      <c r="G165" s="40"/>
      <c r="H165" s="25" t="s">
        <v>20</v>
      </c>
      <c r="I165" s="25">
        <v>0.05</v>
      </c>
      <c r="J165" s="25">
        <v>1</v>
      </c>
      <c r="K165" s="44">
        <v>44792</v>
      </c>
    </row>
    <row r="166" spans="1:11" x14ac:dyDescent="0.15">
      <c r="A166" s="45" t="s">
        <v>29</v>
      </c>
      <c r="B166" s="45">
        <v>26.9</v>
      </c>
      <c r="C166" s="12">
        <f t="shared" si="12"/>
        <v>20.143833654399998</v>
      </c>
      <c r="D166" s="94">
        <f t="shared" si="13"/>
        <v>20.143833654399998</v>
      </c>
      <c r="E166" s="12">
        <v>20.056373399999998</v>
      </c>
      <c r="F166" s="24">
        <f t="shared" ref="F166:F172" si="14">100*C166/E166</f>
        <v>100.43607212857336</v>
      </c>
      <c r="G166" s="40"/>
      <c r="H166" s="25" t="s">
        <v>20</v>
      </c>
      <c r="I166" s="25">
        <v>0.05</v>
      </c>
      <c r="J166" s="25">
        <v>1</v>
      </c>
      <c r="K166" s="44">
        <v>44792</v>
      </c>
    </row>
    <row r="167" spans="1:11" x14ac:dyDescent="0.15">
      <c r="A167" s="45" t="s">
        <v>30</v>
      </c>
      <c r="B167" s="45">
        <v>12.2</v>
      </c>
      <c r="C167" s="12">
        <f t="shared" si="12"/>
        <v>8.0435776935999996</v>
      </c>
      <c r="D167" s="94">
        <f t="shared" si="13"/>
        <v>8.0435776935999996</v>
      </c>
      <c r="E167" s="12">
        <v>8.0225493599999993</v>
      </c>
      <c r="F167" s="24">
        <f t="shared" si="14"/>
        <v>100.26211535331707</v>
      </c>
      <c r="G167" s="40"/>
      <c r="H167" s="25" t="s">
        <v>20</v>
      </c>
      <c r="I167" s="25">
        <v>0.05</v>
      </c>
      <c r="J167" s="25">
        <v>1</v>
      </c>
      <c r="K167" s="44">
        <v>44792</v>
      </c>
    </row>
    <row r="168" spans="1:11" x14ac:dyDescent="0.15">
      <c r="A168" s="45" t="s">
        <v>31</v>
      </c>
      <c r="B168" s="45">
        <v>3.26</v>
      </c>
      <c r="C168" s="12">
        <f t="shared" si="12"/>
        <v>1.9634829927039998</v>
      </c>
      <c r="D168" s="94">
        <f t="shared" si="13"/>
        <v>1.9634829927039998</v>
      </c>
      <c r="E168" s="12">
        <v>2.0056373399999998</v>
      </c>
      <c r="F168" s="24">
        <f t="shared" si="14"/>
        <v>97.898206896367427</v>
      </c>
      <c r="G168" s="40"/>
      <c r="H168" s="25" t="s">
        <v>20</v>
      </c>
      <c r="I168" s="25">
        <v>0.05</v>
      </c>
      <c r="J168" s="25">
        <v>1</v>
      </c>
      <c r="K168" s="44">
        <v>44792</v>
      </c>
    </row>
    <row r="169" spans="1:11" x14ac:dyDescent="0.15">
      <c r="A169" s="45" t="s">
        <v>32</v>
      </c>
      <c r="B169" s="45">
        <v>1.68</v>
      </c>
      <c r="C169" s="12">
        <f t="shared" si="12"/>
        <v>0.98950283529600014</v>
      </c>
      <c r="D169" s="94">
        <f t="shared" si="13"/>
        <v>0.98950283529600014</v>
      </c>
      <c r="E169" s="12">
        <v>1.0028186699999999</v>
      </c>
      <c r="F169" s="24">
        <f t="shared" si="14"/>
        <v>98.672159274417993</v>
      </c>
      <c r="G169" s="40"/>
      <c r="H169" s="25" t="s">
        <v>20</v>
      </c>
      <c r="I169" s="25">
        <v>0.05</v>
      </c>
      <c r="J169" s="25">
        <v>1</v>
      </c>
      <c r="K169" s="44">
        <v>44792</v>
      </c>
    </row>
    <row r="170" spans="1:11" x14ac:dyDescent="0.15">
      <c r="A170" s="45" t="s">
        <v>33</v>
      </c>
      <c r="B170" s="45">
        <v>0.85899999999999999</v>
      </c>
      <c r="C170" s="12">
        <f t="shared" si="12"/>
        <v>0.49533095644624014</v>
      </c>
      <c r="D170" s="94">
        <f t="shared" si="13"/>
        <v>0.49533095644624014</v>
      </c>
      <c r="E170" s="12">
        <v>0.50140933499999996</v>
      </c>
      <c r="F170" s="24">
        <f t="shared" si="14"/>
        <v>98.7877412466284</v>
      </c>
      <c r="G170" s="40"/>
      <c r="H170" s="25" t="s">
        <v>20</v>
      </c>
      <c r="I170" s="25">
        <v>0.05</v>
      </c>
      <c r="J170" s="25">
        <v>1</v>
      </c>
      <c r="K170" s="44">
        <v>44792</v>
      </c>
    </row>
    <row r="171" spans="1:11" x14ac:dyDescent="0.15">
      <c r="A171" s="45" t="s">
        <v>34</v>
      </c>
      <c r="B171" s="45">
        <v>0.376</v>
      </c>
      <c r="C171" s="12">
        <f t="shared" si="12"/>
        <v>0.20841734783104002</v>
      </c>
      <c r="D171" s="94">
        <f t="shared" si="13"/>
        <v>0.20841734783104002</v>
      </c>
      <c r="E171" s="12">
        <v>0.19721114454277283</v>
      </c>
      <c r="F171" s="24">
        <f t="shared" si="14"/>
        <v>105.68233773717422</v>
      </c>
      <c r="G171" s="40"/>
      <c r="H171" s="25" t="s">
        <v>20</v>
      </c>
      <c r="I171" s="25">
        <v>0.05</v>
      </c>
      <c r="J171" s="25">
        <v>1</v>
      </c>
      <c r="K171" s="44">
        <v>44792</v>
      </c>
    </row>
    <row r="172" spans="1:11" x14ac:dyDescent="0.15">
      <c r="A172" s="45" t="s">
        <v>35</v>
      </c>
      <c r="B172" s="45">
        <v>0.23300000000000001</v>
      </c>
      <c r="C172" s="12">
        <f t="shared" si="12"/>
        <v>0.12401358791056002</v>
      </c>
      <c r="D172" s="94">
        <f t="shared" si="13"/>
        <v>0.12401358791056002</v>
      </c>
      <c r="E172" s="12">
        <v>0.100281867</v>
      </c>
      <c r="F172" s="24">
        <f t="shared" si="14"/>
        <v>123.66501703698839</v>
      </c>
      <c r="G172" s="40"/>
      <c r="H172" s="25" t="s">
        <v>20</v>
      </c>
      <c r="I172" s="25">
        <v>0.05</v>
      </c>
      <c r="J172" s="25">
        <v>1</v>
      </c>
      <c r="K172" s="44">
        <v>44792</v>
      </c>
    </row>
    <row r="173" spans="1:11" x14ac:dyDescent="0.15">
      <c r="A173" s="45" t="s">
        <v>36</v>
      </c>
      <c r="B173" s="45">
        <v>4.5199999999999997E-3</v>
      </c>
      <c r="C173" s="12">
        <f t="shared" si="12"/>
        <v>-1.0329965854832384E-2</v>
      </c>
      <c r="D173" s="94">
        <f t="shared" si="13"/>
        <v>-1.0329965854832384E-2</v>
      </c>
      <c r="E173" s="12">
        <v>0</v>
      </c>
      <c r="F173" s="24"/>
      <c r="G173" s="40"/>
      <c r="H173" s="25" t="s">
        <v>20</v>
      </c>
      <c r="I173" s="25">
        <v>0.05</v>
      </c>
      <c r="J173" s="25">
        <v>1</v>
      </c>
      <c r="K173" s="44">
        <v>44792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F9A1-0F1B-944A-8739-E6A5EF75B7B7}">
  <dimension ref="A1:L173"/>
  <sheetViews>
    <sheetView zoomScale="130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A145" sqref="A145"/>
    </sheetView>
  </sheetViews>
  <sheetFormatPr baseColWidth="10" defaultColWidth="9.1640625" defaultRowHeight="11" x14ac:dyDescent="0.15"/>
  <cols>
    <col min="1" max="1" width="16.33203125" style="46" customWidth="1"/>
    <col min="2" max="3" width="9.1640625" style="12"/>
    <col min="4" max="4" width="9.1640625" style="92"/>
    <col min="5" max="5" width="9.1640625" style="38"/>
    <col min="6" max="6" width="9.1640625" style="4"/>
    <col min="7" max="7" width="6" style="41" customWidth="1"/>
    <col min="8" max="8" width="6.5" style="4" customWidth="1"/>
    <col min="9" max="9" width="5.6640625" style="4" customWidth="1"/>
    <col min="10" max="10" width="5.1640625" style="4" customWidth="1"/>
    <col min="11" max="11" width="8.6640625" style="27" customWidth="1"/>
    <col min="12" max="12" width="78" style="4" customWidth="1"/>
    <col min="13" max="16384" width="9.1640625" style="4"/>
  </cols>
  <sheetData>
    <row r="1" spans="1:12" s="23" customFormat="1" ht="31.5" customHeight="1" thickBot="1" x14ac:dyDescent="0.2">
      <c r="A1" s="52" t="s">
        <v>0</v>
      </c>
      <c r="B1" s="47" t="s">
        <v>18</v>
      </c>
      <c r="C1" s="47" t="s">
        <v>22</v>
      </c>
      <c r="D1" s="47" t="s">
        <v>175</v>
      </c>
      <c r="E1" s="47" t="s">
        <v>23</v>
      </c>
      <c r="F1" s="48" t="s">
        <v>4</v>
      </c>
      <c r="G1" s="20" t="s">
        <v>1</v>
      </c>
      <c r="H1" s="49" t="s">
        <v>2</v>
      </c>
      <c r="I1" s="49" t="s">
        <v>37</v>
      </c>
      <c r="J1" s="49" t="s">
        <v>21</v>
      </c>
      <c r="K1" s="50" t="s">
        <v>19</v>
      </c>
      <c r="L1" s="51" t="s">
        <v>3</v>
      </c>
    </row>
    <row r="2" spans="1:12" ht="20.25" customHeight="1" x14ac:dyDescent="0.15">
      <c r="A2" s="45" t="s">
        <v>29</v>
      </c>
      <c r="B2" s="45">
        <v>28.5</v>
      </c>
      <c r="C2" s="12">
        <f>B2^2*0.00550751+B2*0.546713-0.000900383</f>
        <v>20.053895114500001</v>
      </c>
      <c r="D2" s="93">
        <f t="shared" ref="D2:D33" si="0">C2*J2</f>
        <v>20.053895114500001</v>
      </c>
      <c r="E2" s="12">
        <v>20.056373399999998</v>
      </c>
      <c r="F2" s="24">
        <f>100*C2/E2</f>
        <v>99.987643401673026</v>
      </c>
      <c r="H2" s="25" t="s">
        <v>20</v>
      </c>
      <c r="I2" s="25">
        <v>0.05</v>
      </c>
      <c r="J2" s="25">
        <v>1</v>
      </c>
      <c r="K2" s="44">
        <v>44792</v>
      </c>
      <c r="L2" s="4" t="s">
        <v>222</v>
      </c>
    </row>
    <row r="3" spans="1:12" ht="9.75" customHeight="1" x14ac:dyDescent="0.15">
      <c r="A3" s="45" t="s">
        <v>29</v>
      </c>
      <c r="B3" s="45">
        <v>26.8</v>
      </c>
      <c r="C3" s="12">
        <f>B3^2*0.00605104+B3*0.586551-0.0129813</f>
        <v>20.052684469600003</v>
      </c>
      <c r="D3" s="93">
        <f t="shared" si="0"/>
        <v>20.052684469600003</v>
      </c>
      <c r="E3" s="12">
        <v>20.056373399999998</v>
      </c>
      <c r="F3" s="24">
        <f>100*C3/E3</f>
        <v>99.981607191258249</v>
      </c>
      <c r="H3" s="25" t="s">
        <v>20</v>
      </c>
      <c r="I3" s="25">
        <v>0.05</v>
      </c>
      <c r="J3" s="25">
        <v>1</v>
      </c>
      <c r="K3" s="44">
        <v>44792</v>
      </c>
      <c r="L3" s="4" t="s">
        <v>221</v>
      </c>
    </row>
    <row r="4" spans="1:12" x14ac:dyDescent="0.15">
      <c r="A4" s="76" t="s">
        <v>172</v>
      </c>
      <c r="B4" s="76">
        <v>60.1</v>
      </c>
      <c r="C4" s="77">
        <f t="shared" ref="C4:C36" si="1">B4^2*0.00550751+B4*0.546713-0.000900383</f>
        <v>52.749732112100006</v>
      </c>
      <c r="D4" s="95">
        <f t="shared" si="0"/>
        <v>52.749732112100006</v>
      </c>
      <c r="E4" s="77"/>
      <c r="F4" s="78"/>
      <c r="G4" s="79"/>
      <c r="H4" s="80" t="s">
        <v>20</v>
      </c>
      <c r="I4" s="80">
        <v>0.05</v>
      </c>
      <c r="J4" s="80">
        <v>1</v>
      </c>
      <c r="K4" s="81">
        <v>44792</v>
      </c>
      <c r="L4" s="82" t="s">
        <v>177</v>
      </c>
    </row>
    <row r="5" spans="1:12" ht="8.25" customHeight="1" x14ac:dyDescent="0.15">
      <c r="A5" s="76" t="s">
        <v>73</v>
      </c>
      <c r="B5" s="76">
        <v>59.1</v>
      </c>
      <c r="C5" s="77">
        <f t="shared" si="1"/>
        <v>51.5465239201</v>
      </c>
      <c r="D5" s="95">
        <f t="shared" si="0"/>
        <v>51.5465239201</v>
      </c>
      <c r="E5" s="77"/>
      <c r="F5" s="78"/>
      <c r="G5" s="79">
        <f>200*ABS((D4-D5)/(D4+D5))</f>
        <v>2.3072893271039985</v>
      </c>
      <c r="H5" s="80" t="s">
        <v>20</v>
      </c>
      <c r="I5" s="80">
        <v>0.05</v>
      </c>
      <c r="J5" s="80">
        <v>1</v>
      </c>
      <c r="K5" s="81">
        <v>44792</v>
      </c>
      <c r="L5" s="82" t="s">
        <v>177</v>
      </c>
    </row>
    <row r="6" spans="1:12" s="13" customFormat="1" x14ac:dyDescent="0.15">
      <c r="A6" s="76" t="s">
        <v>80</v>
      </c>
      <c r="B6" s="76">
        <v>59.7</v>
      </c>
      <c r="C6" s="77">
        <f t="shared" si="1"/>
        <v>52.267127032900007</v>
      </c>
      <c r="D6" s="95">
        <f t="shared" si="0"/>
        <v>52.267127032900007</v>
      </c>
      <c r="E6" s="77"/>
      <c r="F6" s="78"/>
      <c r="G6" s="79"/>
      <c r="H6" s="80" t="s">
        <v>20</v>
      </c>
      <c r="I6" s="80">
        <v>0.05</v>
      </c>
      <c r="J6" s="80">
        <v>1</v>
      </c>
      <c r="K6" s="81">
        <v>44792</v>
      </c>
      <c r="L6" s="82" t="s">
        <v>177</v>
      </c>
    </row>
    <row r="7" spans="1:12" x14ac:dyDescent="0.15">
      <c r="A7" s="76" t="s">
        <v>171</v>
      </c>
      <c r="B7" s="76">
        <v>59.2</v>
      </c>
      <c r="C7" s="77">
        <f t="shared" si="1"/>
        <v>51.666349063400006</v>
      </c>
      <c r="D7" s="95">
        <f t="shared" si="0"/>
        <v>51.666349063400006</v>
      </c>
      <c r="E7" s="77"/>
      <c r="F7" s="78"/>
      <c r="G7" s="79"/>
      <c r="H7" s="80" t="s">
        <v>20</v>
      </c>
      <c r="I7" s="80">
        <v>0.05</v>
      </c>
      <c r="J7" s="80">
        <v>1</v>
      </c>
      <c r="K7" s="81">
        <v>44792</v>
      </c>
      <c r="L7" s="82" t="s">
        <v>177</v>
      </c>
    </row>
    <row r="8" spans="1:12" x14ac:dyDescent="0.15">
      <c r="A8" s="76" t="s">
        <v>82</v>
      </c>
      <c r="B8" s="76">
        <v>47</v>
      </c>
      <c r="C8" s="77">
        <f t="shared" si="1"/>
        <v>37.860700207000001</v>
      </c>
      <c r="D8" s="95">
        <f t="shared" si="0"/>
        <v>37.860700207000001</v>
      </c>
      <c r="E8" s="77"/>
      <c r="F8" s="78"/>
      <c r="G8" s="79"/>
      <c r="H8" s="80" t="s">
        <v>20</v>
      </c>
      <c r="I8" s="80">
        <v>0.05</v>
      </c>
      <c r="J8" s="80">
        <v>1</v>
      </c>
      <c r="K8" s="81">
        <v>44792</v>
      </c>
      <c r="L8" s="82" t="s">
        <v>177</v>
      </c>
    </row>
    <row r="9" spans="1:12" s="13" customFormat="1" x14ac:dyDescent="0.15">
      <c r="A9" s="76" t="s">
        <v>83</v>
      </c>
      <c r="B9" s="76">
        <v>44.5</v>
      </c>
      <c r="C9" s="77">
        <f t="shared" si="1"/>
        <v>35.234074794500003</v>
      </c>
      <c r="D9" s="95">
        <f t="shared" si="0"/>
        <v>35.234074794500003</v>
      </c>
      <c r="E9" s="77"/>
      <c r="F9" s="78"/>
      <c r="G9" s="79"/>
      <c r="H9" s="80" t="s">
        <v>20</v>
      </c>
      <c r="I9" s="80">
        <v>0.05</v>
      </c>
      <c r="J9" s="80">
        <v>1</v>
      </c>
      <c r="K9" s="81">
        <v>44792</v>
      </c>
      <c r="L9" s="82" t="s">
        <v>177</v>
      </c>
    </row>
    <row r="10" spans="1:12" x14ac:dyDescent="0.15">
      <c r="A10" s="76" t="s">
        <v>84</v>
      </c>
      <c r="B10" s="76">
        <v>46.2</v>
      </c>
      <c r="C10" s="77">
        <f t="shared" si="1"/>
        <v>37.012689861399998</v>
      </c>
      <c r="D10" s="95">
        <f t="shared" si="0"/>
        <v>37.012689861399998</v>
      </c>
      <c r="E10" s="77"/>
      <c r="F10" s="78"/>
      <c r="G10" s="79"/>
      <c r="H10" s="80" t="s">
        <v>20</v>
      </c>
      <c r="I10" s="80">
        <v>0.05</v>
      </c>
      <c r="J10" s="80">
        <v>1</v>
      </c>
      <c r="K10" s="81">
        <v>44792</v>
      </c>
      <c r="L10" s="82" t="s">
        <v>177</v>
      </c>
    </row>
    <row r="11" spans="1:12" x14ac:dyDescent="0.15">
      <c r="A11" s="76" t="s">
        <v>86</v>
      </c>
      <c r="B11" s="76">
        <v>30.7</v>
      </c>
      <c r="C11" s="77">
        <f t="shared" si="1"/>
        <v>21.973961816899998</v>
      </c>
      <c r="D11" s="95">
        <f t="shared" si="0"/>
        <v>21.973961816899998</v>
      </c>
      <c r="E11" s="77"/>
      <c r="F11" s="78"/>
      <c r="G11" s="79"/>
      <c r="H11" s="80" t="s">
        <v>20</v>
      </c>
      <c r="I11" s="80">
        <v>0.05</v>
      </c>
      <c r="J11" s="80">
        <v>1</v>
      </c>
      <c r="K11" s="81">
        <v>44792</v>
      </c>
      <c r="L11" s="82" t="s">
        <v>177</v>
      </c>
    </row>
    <row r="12" spans="1:12" x14ac:dyDescent="0.15">
      <c r="A12" s="76" t="s">
        <v>87</v>
      </c>
      <c r="B12" s="76">
        <v>34.700000000000003</v>
      </c>
      <c r="C12" s="77">
        <f t="shared" si="1"/>
        <v>25.601578432900002</v>
      </c>
      <c r="D12" s="95">
        <f t="shared" si="0"/>
        <v>25.601578432900002</v>
      </c>
      <c r="E12" s="77"/>
      <c r="F12" s="78"/>
      <c r="G12" s="79"/>
      <c r="H12" s="80" t="s">
        <v>20</v>
      </c>
      <c r="I12" s="80">
        <v>0.05</v>
      </c>
      <c r="J12" s="80">
        <v>1</v>
      </c>
      <c r="K12" s="81">
        <v>44792</v>
      </c>
      <c r="L12" s="82" t="s">
        <v>177</v>
      </c>
    </row>
    <row r="13" spans="1:12" x14ac:dyDescent="0.15">
      <c r="A13" s="76" t="s">
        <v>92</v>
      </c>
      <c r="B13" s="76">
        <v>66</v>
      </c>
      <c r="C13" s="77">
        <f t="shared" si="1"/>
        <v>60.072871176999996</v>
      </c>
      <c r="D13" s="95">
        <f t="shared" si="0"/>
        <v>60.072871176999996</v>
      </c>
      <c r="E13" s="77"/>
      <c r="F13" s="78"/>
      <c r="G13" s="79"/>
      <c r="H13" s="80" t="s">
        <v>20</v>
      </c>
      <c r="I13" s="80">
        <v>0.05</v>
      </c>
      <c r="J13" s="80">
        <v>1</v>
      </c>
      <c r="K13" s="81">
        <v>44792</v>
      </c>
      <c r="L13" s="82" t="s">
        <v>177</v>
      </c>
    </row>
    <row r="14" spans="1:12" x14ac:dyDescent="0.15">
      <c r="A14" s="76" t="s">
        <v>93</v>
      </c>
      <c r="B14" s="76">
        <v>65.400000000000006</v>
      </c>
      <c r="C14" s="77">
        <f t="shared" si="1"/>
        <v>59.310631288600007</v>
      </c>
      <c r="D14" s="95">
        <f t="shared" si="0"/>
        <v>59.310631288600007</v>
      </c>
      <c r="E14" s="77"/>
      <c r="F14" s="78"/>
      <c r="G14" s="79"/>
      <c r="H14" s="80" t="s">
        <v>20</v>
      </c>
      <c r="I14" s="80">
        <v>0.05</v>
      </c>
      <c r="J14" s="80">
        <v>1</v>
      </c>
      <c r="K14" s="81">
        <v>44792</v>
      </c>
      <c r="L14" s="82" t="s">
        <v>177</v>
      </c>
    </row>
    <row r="15" spans="1:12" x14ac:dyDescent="0.15">
      <c r="A15" s="76" t="s">
        <v>94</v>
      </c>
      <c r="B15" s="76">
        <v>64.2</v>
      </c>
      <c r="C15" s="77">
        <f t="shared" si="1"/>
        <v>57.798047733400011</v>
      </c>
      <c r="D15" s="95">
        <f t="shared" si="0"/>
        <v>57.798047733400011</v>
      </c>
      <c r="E15" s="77"/>
      <c r="F15" s="78"/>
      <c r="G15" s="79"/>
      <c r="H15" s="80" t="s">
        <v>20</v>
      </c>
      <c r="I15" s="80">
        <v>0.05</v>
      </c>
      <c r="J15" s="80">
        <v>1</v>
      </c>
      <c r="K15" s="81">
        <v>44792</v>
      </c>
      <c r="L15" s="82" t="s">
        <v>177</v>
      </c>
    </row>
    <row r="16" spans="1:12" x14ac:dyDescent="0.15">
      <c r="A16" s="76" t="s">
        <v>95</v>
      </c>
      <c r="B16" s="76">
        <v>30.4</v>
      </c>
      <c r="C16" s="77">
        <f t="shared" si="1"/>
        <v>21.708995258599998</v>
      </c>
      <c r="D16" s="95">
        <f t="shared" si="0"/>
        <v>21.708995258599998</v>
      </c>
      <c r="E16" s="77"/>
      <c r="F16" s="78"/>
      <c r="G16" s="79"/>
      <c r="H16" s="80" t="s">
        <v>20</v>
      </c>
      <c r="I16" s="80">
        <v>0.05</v>
      </c>
      <c r="J16" s="80">
        <v>1</v>
      </c>
      <c r="K16" s="81">
        <v>44792</v>
      </c>
      <c r="L16" s="82" t="s">
        <v>177</v>
      </c>
    </row>
    <row r="17" spans="1:12" x14ac:dyDescent="0.15">
      <c r="A17" s="76" t="s">
        <v>96</v>
      </c>
      <c r="B17" s="76">
        <v>31.1</v>
      </c>
      <c r="C17" s="77">
        <f t="shared" si="1"/>
        <v>22.3287926641</v>
      </c>
      <c r="D17" s="95">
        <f t="shared" si="0"/>
        <v>22.3287926641</v>
      </c>
      <c r="E17" s="77"/>
      <c r="F17" s="78"/>
      <c r="G17" s="79"/>
      <c r="H17" s="80" t="s">
        <v>20</v>
      </c>
      <c r="I17" s="80">
        <v>0.05</v>
      </c>
      <c r="J17" s="80">
        <v>1</v>
      </c>
      <c r="K17" s="81">
        <v>44792</v>
      </c>
      <c r="L17" s="82" t="s">
        <v>177</v>
      </c>
    </row>
    <row r="18" spans="1:12" s="13" customFormat="1" x14ac:dyDescent="0.15">
      <c r="A18" s="76" t="s">
        <v>101</v>
      </c>
      <c r="B18" s="76">
        <v>66.900000000000006</v>
      </c>
      <c r="C18" s="77">
        <f t="shared" si="1"/>
        <v>61.223666148100008</v>
      </c>
      <c r="D18" s="95">
        <f t="shared" si="0"/>
        <v>61.223666148100008</v>
      </c>
      <c r="E18" s="77"/>
      <c r="F18" s="78"/>
      <c r="G18" s="79"/>
      <c r="H18" s="80" t="s">
        <v>20</v>
      </c>
      <c r="I18" s="80">
        <v>0.05</v>
      </c>
      <c r="J18" s="80">
        <v>1</v>
      </c>
      <c r="K18" s="81">
        <v>44792</v>
      </c>
      <c r="L18" s="82" t="s">
        <v>177</v>
      </c>
    </row>
    <row r="19" spans="1:12" s="13" customFormat="1" x14ac:dyDescent="0.15">
      <c r="A19" s="76" t="s">
        <v>105</v>
      </c>
      <c r="B19" s="76">
        <v>34.200000000000003</v>
      </c>
      <c r="C19" s="77">
        <f t="shared" si="1"/>
        <v>25.138488213400002</v>
      </c>
      <c r="D19" s="95">
        <f t="shared" si="0"/>
        <v>25.138488213400002</v>
      </c>
      <c r="E19" s="77"/>
      <c r="F19" s="78"/>
      <c r="G19" s="79"/>
      <c r="H19" s="80" t="s">
        <v>20</v>
      </c>
      <c r="I19" s="80">
        <v>0.05</v>
      </c>
      <c r="J19" s="80">
        <v>1</v>
      </c>
      <c r="K19" s="81">
        <v>44792</v>
      </c>
      <c r="L19" s="82" t="s">
        <v>177</v>
      </c>
    </row>
    <row r="20" spans="1:12" s="13" customFormat="1" x14ac:dyDescent="0.15">
      <c r="A20" s="76" t="s">
        <v>106</v>
      </c>
      <c r="B20" s="76">
        <v>34.1</v>
      </c>
      <c r="C20" s="77">
        <f t="shared" si="1"/>
        <v>25.046200620099999</v>
      </c>
      <c r="D20" s="95">
        <f t="shared" si="0"/>
        <v>25.046200620099999</v>
      </c>
      <c r="E20" s="77"/>
      <c r="F20" s="78"/>
      <c r="G20" s="79"/>
      <c r="H20" s="80" t="s">
        <v>20</v>
      </c>
      <c r="I20" s="80">
        <v>0.05</v>
      </c>
      <c r="J20" s="80">
        <v>1</v>
      </c>
      <c r="K20" s="81">
        <v>44792</v>
      </c>
      <c r="L20" s="82" t="s">
        <v>177</v>
      </c>
    </row>
    <row r="21" spans="1:12" x14ac:dyDescent="0.15">
      <c r="A21" s="76" t="s">
        <v>107</v>
      </c>
      <c r="B21" s="76">
        <v>33</v>
      </c>
      <c r="C21" s="77">
        <f t="shared" si="1"/>
        <v>24.038307007</v>
      </c>
      <c r="D21" s="95">
        <f t="shared" si="0"/>
        <v>24.038307007</v>
      </c>
      <c r="E21" s="77"/>
      <c r="F21" s="78"/>
      <c r="G21" s="79"/>
      <c r="H21" s="80" t="s">
        <v>20</v>
      </c>
      <c r="I21" s="80">
        <v>0.05</v>
      </c>
      <c r="J21" s="80">
        <v>1</v>
      </c>
      <c r="K21" s="81">
        <v>44792</v>
      </c>
      <c r="L21" s="82" t="s">
        <v>177</v>
      </c>
    </row>
    <row r="22" spans="1:12" x14ac:dyDescent="0.15">
      <c r="A22" s="76" t="s">
        <v>108</v>
      </c>
      <c r="B22" s="76">
        <v>33.5</v>
      </c>
      <c r="C22" s="77">
        <f t="shared" si="1"/>
        <v>24.494788214499998</v>
      </c>
      <c r="D22" s="95">
        <f t="shared" si="0"/>
        <v>24.494788214499998</v>
      </c>
      <c r="E22" s="77"/>
      <c r="F22" s="78"/>
      <c r="G22" s="79"/>
      <c r="H22" s="80" t="s">
        <v>20</v>
      </c>
      <c r="I22" s="80">
        <v>0.05</v>
      </c>
      <c r="J22" s="80">
        <v>1</v>
      </c>
      <c r="K22" s="81">
        <v>44792</v>
      </c>
      <c r="L22" s="82" t="s">
        <v>177</v>
      </c>
    </row>
    <row r="23" spans="1:12" x14ac:dyDescent="0.15">
      <c r="A23" s="76" t="s">
        <v>109</v>
      </c>
      <c r="B23" s="76">
        <v>46.9</v>
      </c>
      <c r="C23" s="77">
        <f t="shared" si="1"/>
        <v>37.754313388100002</v>
      </c>
      <c r="D23" s="95">
        <f t="shared" si="0"/>
        <v>37.754313388100002</v>
      </c>
      <c r="E23" s="77"/>
      <c r="F23" s="78"/>
      <c r="G23" s="79"/>
      <c r="H23" s="80" t="s">
        <v>20</v>
      </c>
      <c r="I23" s="80">
        <v>0.05</v>
      </c>
      <c r="J23" s="80">
        <v>1</v>
      </c>
      <c r="K23" s="81">
        <v>44792</v>
      </c>
      <c r="L23" s="82" t="s">
        <v>177</v>
      </c>
    </row>
    <row r="24" spans="1:12" x14ac:dyDescent="0.15">
      <c r="A24" s="76" t="s">
        <v>110</v>
      </c>
      <c r="B24" s="76">
        <v>48.3</v>
      </c>
      <c r="C24" s="77">
        <f t="shared" si="1"/>
        <v>39.253752520899994</v>
      </c>
      <c r="D24" s="95">
        <f t="shared" si="0"/>
        <v>39.253752520899994</v>
      </c>
      <c r="E24" s="77"/>
      <c r="F24" s="78"/>
      <c r="G24" s="79"/>
      <c r="H24" s="80" t="s">
        <v>20</v>
      </c>
      <c r="I24" s="80">
        <v>0.05</v>
      </c>
      <c r="J24" s="80">
        <v>1</v>
      </c>
      <c r="K24" s="81">
        <v>44792</v>
      </c>
      <c r="L24" s="82" t="s">
        <v>177</v>
      </c>
    </row>
    <row r="25" spans="1:12" x14ac:dyDescent="0.15">
      <c r="A25" s="76" t="s">
        <v>120</v>
      </c>
      <c r="B25" s="76">
        <v>45.1</v>
      </c>
      <c r="C25" s="77">
        <f t="shared" si="1"/>
        <v>35.858186332100004</v>
      </c>
      <c r="D25" s="95">
        <f t="shared" si="0"/>
        <v>35.858186332100004</v>
      </c>
      <c r="E25" s="77"/>
      <c r="F25" s="78"/>
      <c r="G25" s="79"/>
      <c r="H25" s="80" t="s">
        <v>20</v>
      </c>
      <c r="I25" s="80">
        <v>0.05</v>
      </c>
      <c r="J25" s="80">
        <v>1</v>
      </c>
      <c r="K25" s="81">
        <v>44792</v>
      </c>
      <c r="L25" s="82" t="s">
        <v>177</v>
      </c>
    </row>
    <row r="26" spans="1:12" x14ac:dyDescent="0.15">
      <c r="A26" s="76" t="s">
        <v>121</v>
      </c>
      <c r="B26" s="76">
        <v>31.9</v>
      </c>
      <c r="C26" s="77">
        <f t="shared" si="1"/>
        <v>23.043741568099996</v>
      </c>
      <c r="D26" s="95">
        <f t="shared" si="0"/>
        <v>23.043741568099996</v>
      </c>
      <c r="E26" s="77"/>
      <c r="F26" s="78"/>
      <c r="G26" s="79"/>
      <c r="H26" s="80" t="s">
        <v>20</v>
      </c>
      <c r="I26" s="80">
        <v>0.05</v>
      </c>
      <c r="J26" s="80">
        <v>1</v>
      </c>
      <c r="K26" s="81">
        <v>44792</v>
      </c>
      <c r="L26" s="82" t="s">
        <v>177</v>
      </c>
    </row>
    <row r="27" spans="1:12" x14ac:dyDescent="0.15">
      <c r="A27" s="76" t="s">
        <v>122</v>
      </c>
      <c r="B27" s="76">
        <v>65.8</v>
      </c>
      <c r="C27" s="77">
        <f t="shared" si="1"/>
        <v>59.818350613399993</v>
      </c>
      <c r="D27" s="95">
        <f t="shared" si="0"/>
        <v>59.818350613399993</v>
      </c>
      <c r="E27" s="77"/>
      <c r="F27" s="78"/>
      <c r="G27" s="79"/>
      <c r="H27" s="80" t="s">
        <v>20</v>
      </c>
      <c r="I27" s="80">
        <v>0.05</v>
      </c>
      <c r="J27" s="80">
        <v>1</v>
      </c>
      <c r="K27" s="81">
        <v>44792</v>
      </c>
      <c r="L27" s="82" t="s">
        <v>177</v>
      </c>
    </row>
    <row r="28" spans="1:12" x14ac:dyDescent="0.15">
      <c r="A28" s="76" t="s">
        <v>123</v>
      </c>
      <c r="B28" s="76">
        <v>65.3</v>
      </c>
      <c r="C28" s="77">
        <f t="shared" si="1"/>
        <v>59.183976832899994</v>
      </c>
      <c r="D28" s="95">
        <f t="shared" si="0"/>
        <v>59.183976832899994</v>
      </c>
      <c r="E28" s="77"/>
      <c r="F28" s="78"/>
      <c r="G28" s="79"/>
      <c r="H28" s="80" t="s">
        <v>20</v>
      </c>
      <c r="I28" s="80">
        <v>0.05</v>
      </c>
      <c r="J28" s="80">
        <v>1</v>
      </c>
      <c r="K28" s="81">
        <v>44792</v>
      </c>
      <c r="L28" s="82" t="s">
        <v>177</v>
      </c>
    </row>
    <row r="29" spans="1:12" x14ac:dyDescent="0.15">
      <c r="A29" s="76" t="s">
        <v>124</v>
      </c>
      <c r="B29" s="76">
        <v>64.400000000000006</v>
      </c>
      <c r="C29" s="77">
        <f t="shared" si="1"/>
        <v>58.049043490600006</v>
      </c>
      <c r="D29" s="95">
        <f t="shared" si="0"/>
        <v>58.049043490600006</v>
      </c>
      <c r="E29" s="77"/>
      <c r="F29" s="78"/>
      <c r="G29" s="79"/>
      <c r="H29" s="80" t="s">
        <v>20</v>
      </c>
      <c r="I29" s="80">
        <v>0.05</v>
      </c>
      <c r="J29" s="80">
        <v>1</v>
      </c>
      <c r="K29" s="81">
        <v>44792</v>
      </c>
      <c r="L29" s="82" t="s">
        <v>177</v>
      </c>
    </row>
    <row r="30" spans="1:12" x14ac:dyDescent="0.15">
      <c r="A30" s="76" t="s">
        <v>125</v>
      </c>
      <c r="B30" s="76">
        <v>66.099999999999994</v>
      </c>
      <c r="C30" s="77">
        <f t="shared" si="1"/>
        <v>60.200296684099996</v>
      </c>
      <c r="D30" s="95">
        <f t="shared" si="0"/>
        <v>60.200296684099996</v>
      </c>
      <c r="E30" s="77"/>
      <c r="F30" s="78"/>
      <c r="G30" s="79"/>
      <c r="H30" s="80" t="s">
        <v>20</v>
      </c>
      <c r="I30" s="80">
        <v>0.05</v>
      </c>
      <c r="J30" s="80">
        <v>1</v>
      </c>
      <c r="K30" s="81">
        <v>44792</v>
      </c>
      <c r="L30" s="82" t="s">
        <v>177</v>
      </c>
    </row>
    <row r="31" spans="1:12" x14ac:dyDescent="0.15">
      <c r="A31" s="76" t="s">
        <v>130</v>
      </c>
      <c r="B31" s="76">
        <v>31.5</v>
      </c>
      <c r="C31" s="77">
        <f t="shared" si="1"/>
        <v>22.685385914499999</v>
      </c>
      <c r="D31" s="95">
        <f t="shared" si="0"/>
        <v>22.685385914499999</v>
      </c>
      <c r="E31" s="77"/>
      <c r="F31" s="78"/>
      <c r="G31" s="79"/>
      <c r="H31" s="80" t="s">
        <v>20</v>
      </c>
      <c r="I31" s="80">
        <v>0.05</v>
      </c>
      <c r="J31" s="80">
        <v>1</v>
      </c>
      <c r="K31" s="81">
        <v>44792</v>
      </c>
      <c r="L31" s="82" t="s">
        <v>177</v>
      </c>
    </row>
    <row r="32" spans="1:12" x14ac:dyDescent="0.15">
      <c r="A32" s="76" t="s">
        <v>131</v>
      </c>
      <c r="B32" s="76">
        <v>30.4</v>
      </c>
      <c r="C32" s="77">
        <f t="shared" si="1"/>
        <v>21.708995258599998</v>
      </c>
      <c r="D32" s="95">
        <f t="shared" si="0"/>
        <v>21.708995258599998</v>
      </c>
      <c r="E32" s="77"/>
      <c r="F32" s="78"/>
      <c r="G32" s="79"/>
      <c r="H32" s="80" t="s">
        <v>20</v>
      </c>
      <c r="I32" s="80">
        <v>0.05</v>
      </c>
      <c r="J32" s="80">
        <v>1</v>
      </c>
      <c r="K32" s="81">
        <v>44792</v>
      </c>
      <c r="L32" s="82" t="s">
        <v>177</v>
      </c>
    </row>
    <row r="33" spans="1:12" x14ac:dyDescent="0.15">
      <c r="A33" s="76" t="s">
        <v>132</v>
      </c>
      <c r="B33" s="76">
        <v>31</v>
      </c>
      <c r="C33" s="77">
        <f t="shared" si="1"/>
        <v>22.239919727</v>
      </c>
      <c r="D33" s="95">
        <f t="shared" si="0"/>
        <v>22.239919727</v>
      </c>
      <c r="E33" s="77"/>
      <c r="F33" s="78"/>
      <c r="G33" s="79"/>
      <c r="H33" s="80" t="s">
        <v>20</v>
      </c>
      <c r="I33" s="80">
        <v>0.05</v>
      </c>
      <c r="J33" s="80">
        <v>1</v>
      </c>
      <c r="K33" s="81">
        <v>44792</v>
      </c>
      <c r="L33" s="82" t="s">
        <v>177</v>
      </c>
    </row>
    <row r="34" spans="1:12" x14ac:dyDescent="0.15">
      <c r="A34" s="76" t="s">
        <v>133</v>
      </c>
      <c r="B34" s="76">
        <v>46.6</v>
      </c>
      <c r="C34" s="77">
        <f t="shared" si="1"/>
        <v>37.435813832599997</v>
      </c>
      <c r="D34" s="95">
        <f t="shared" ref="D34:D65" si="2">C34*J34</f>
        <v>37.435813832599997</v>
      </c>
      <c r="E34" s="77"/>
      <c r="F34" s="78"/>
      <c r="G34" s="79"/>
      <c r="H34" s="80" t="s">
        <v>20</v>
      </c>
      <c r="I34" s="80">
        <v>0.05</v>
      </c>
      <c r="J34" s="80">
        <v>1</v>
      </c>
      <c r="K34" s="81">
        <v>44792</v>
      </c>
      <c r="L34" s="82" t="s">
        <v>177</v>
      </c>
    </row>
    <row r="35" spans="1:12" x14ac:dyDescent="0.15">
      <c r="A35" s="76" t="s">
        <v>134</v>
      </c>
      <c r="B35" s="76">
        <v>45.1</v>
      </c>
      <c r="C35" s="77">
        <f t="shared" si="1"/>
        <v>35.858186332100004</v>
      </c>
      <c r="D35" s="95">
        <f t="shared" si="2"/>
        <v>35.858186332100004</v>
      </c>
      <c r="E35" s="77"/>
      <c r="F35" s="78"/>
      <c r="G35" s="79"/>
      <c r="H35" s="80" t="s">
        <v>20</v>
      </c>
      <c r="I35" s="80">
        <v>0.05</v>
      </c>
      <c r="J35" s="80">
        <v>1</v>
      </c>
      <c r="K35" s="81">
        <v>44792</v>
      </c>
      <c r="L35" s="82" t="s">
        <v>177</v>
      </c>
    </row>
    <row r="36" spans="1:12" x14ac:dyDescent="0.15">
      <c r="A36" s="76" t="s">
        <v>135</v>
      </c>
      <c r="B36" s="76">
        <v>47.1</v>
      </c>
      <c r="C36" s="77">
        <f t="shared" si="1"/>
        <v>37.967197176100001</v>
      </c>
      <c r="D36" s="95">
        <f t="shared" si="2"/>
        <v>37.967197176100001</v>
      </c>
      <c r="E36" s="77"/>
      <c r="F36" s="78"/>
      <c r="G36" s="79"/>
      <c r="H36" s="80" t="s">
        <v>20</v>
      </c>
      <c r="I36" s="80">
        <v>0.05</v>
      </c>
      <c r="J36" s="80">
        <v>1</v>
      </c>
      <c r="K36" s="81">
        <v>44792</v>
      </c>
      <c r="L36" s="82" t="s">
        <v>177</v>
      </c>
    </row>
    <row r="37" spans="1:12" x14ac:dyDescent="0.15">
      <c r="A37" s="76" t="s">
        <v>179</v>
      </c>
      <c r="B37" s="76">
        <v>56.2</v>
      </c>
      <c r="C37" s="77">
        <f t="shared" ref="C37:C47" si="3">B37^2*0.00605104+B37*0.586551-0.0129813</f>
        <v>52.063031677600002</v>
      </c>
      <c r="D37" s="95">
        <f t="shared" si="2"/>
        <v>52.063031677600002</v>
      </c>
      <c r="E37" s="77"/>
      <c r="F37" s="78"/>
      <c r="G37" s="79"/>
      <c r="H37" s="80" t="s">
        <v>20</v>
      </c>
      <c r="I37" s="80">
        <v>0.05</v>
      </c>
      <c r="J37" s="80">
        <v>1</v>
      </c>
      <c r="K37" s="81">
        <v>44792</v>
      </c>
      <c r="L37" s="82" t="s">
        <v>177</v>
      </c>
    </row>
    <row r="38" spans="1:12" x14ac:dyDescent="0.15">
      <c r="A38" s="76" t="s">
        <v>145</v>
      </c>
      <c r="B38" s="76">
        <v>31.4</v>
      </c>
      <c r="C38" s="77">
        <f t="shared" si="3"/>
        <v>24.370803498400001</v>
      </c>
      <c r="D38" s="95">
        <f t="shared" si="2"/>
        <v>24.370803498400001</v>
      </c>
      <c r="E38" s="77"/>
      <c r="F38" s="78"/>
      <c r="G38" s="79"/>
      <c r="H38" s="80" t="s">
        <v>20</v>
      </c>
      <c r="I38" s="80">
        <v>0.05</v>
      </c>
      <c r="J38" s="80">
        <v>1</v>
      </c>
      <c r="K38" s="81">
        <v>44792</v>
      </c>
      <c r="L38" s="82" t="s">
        <v>177</v>
      </c>
    </row>
    <row r="39" spans="1:12" x14ac:dyDescent="0.15">
      <c r="A39" s="76" t="s">
        <v>146</v>
      </c>
      <c r="B39" s="76">
        <v>30.8</v>
      </c>
      <c r="C39" s="77">
        <f t="shared" si="3"/>
        <v>23.793048085600002</v>
      </c>
      <c r="D39" s="95">
        <f t="shared" si="2"/>
        <v>23.793048085600002</v>
      </c>
      <c r="E39" s="77"/>
      <c r="F39" s="78"/>
      <c r="G39" s="79"/>
      <c r="H39" s="80" t="s">
        <v>20</v>
      </c>
      <c r="I39" s="80">
        <v>0.05</v>
      </c>
      <c r="J39" s="80">
        <v>1</v>
      </c>
      <c r="K39" s="81">
        <v>44792</v>
      </c>
      <c r="L39" s="82" t="s">
        <v>177</v>
      </c>
    </row>
    <row r="40" spans="1:12" x14ac:dyDescent="0.15">
      <c r="A40" s="76" t="s">
        <v>147</v>
      </c>
      <c r="B40" s="76">
        <v>55.7</v>
      </c>
      <c r="C40" s="77">
        <f t="shared" si="3"/>
        <v>51.431200489600002</v>
      </c>
      <c r="D40" s="95">
        <f t="shared" si="2"/>
        <v>51.431200489600002</v>
      </c>
      <c r="E40" s="77"/>
      <c r="F40" s="78"/>
      <c r="G40" s="79"/>
      <c r="H40" s="80" t="s">
        <v>20</v>
      </c>
      <c r="I40" s="80">
        <v>0.05</v>
      </c>
      <c r="J40" s="80">
        <v>1</v>
      </c>
      <c r="K40" s="81">
        <v>44792</v>
      </c>
      <c r="L40" s="82" t="s">
        <v>177</v>
      </c>
    </row>
    <row r="41" spans="1:12" x14ac:dyDescent="0.15">
      <c r="A41" s="76" t="s">
        <v>148</v>
      </c>
      <c r="B41" s="76">
        <v>56.3</v>
      </c>
      <c r="C41" s="77">
        <f t="shared" si="3"/>
        <v>52.189760977600002</v>
      </c>
      <c r="D41" s="95">
        <f t="shared" si="2"/>
        <v>52.189760977600002</v>
      </c>
      <c r="E41" s="77"/>
      <c r="F41" s="78"/>
      <c r="G41" s="79"/>
      <c r="H41" s="80" t="s">
        <v>20</v>
      </c>
      <c r="I41" s="80">
        <v>0.05</v>
      </c>
      <c r="J41" s="80">
        <v>1</v>
      </c>
      <c r="K41" s="81">
        <v>44792</v>
      </c>
      <c r="L41" s="82" t="s">
        <v>177</v>
      </c>
    </row>
    <row r="42" spans="1:12" x14ac:dyDescent="0.15">
      <c r="A42" s="76" t="s">
        <v>149</v>
      </c>
      <c r="B42" s="76">
        <v>55.9</v>
      </c>
      <c r="C42" s="77">
        <f t="shared" si="3"/>
        <v>51.683569902400002</v>
      </c>
      <c r="D42" s="95">
        <f t="shared" si="2"/>
        <v>51.683569902400002</v>
      </c>
      <c r="E42" s="77"/>
      <c r="F42" s="78"/>
      <c r="G42" s="79"/>
      <c r="H42" s="80" t="s">
        <v>20</v>
      </c>
      <c r="I42" s="80">
        <v>0.05</v>
      </c>
      <c r="J42" s="80">
        <v>1</v>
      </c>
      <c r="K42" s="81">
        <v>44792</v>
      </c>
      <c r="L42" s="82" t="s">
        <v>177</v>
      </c>
    </row>
    <row r="43" spans="1:12" x14ac:dyDescent="0.15">
      <c r="A43" s="76" t="s">
        <v>153</v>
      </c>
      <c r="B43" s="76">
        <v>32.200000000000003</v>
      </c>
      <c r="C43" s="77">
        <f t="shared" si="3"/>
        <v>25.147921213600004</v>
      </c>
      <c r="D43" s="95">
        <f t="shared" si="2"/>
        <v>25.147921213600004</v>
      </c>
      <c r="E43" s="77"/>
      <c r="F43" s="78"/>
      <c r="G43" s="79"/>
      <c r="H43" s="80" t="s">
        <v>20</v>
      </c>
      <c r="I43" s="80">
        <v>0.05</v>
      </c>
      <c r="J43" s="80">
        <v>1</v>
      </c>
      <c r="K43" s="81">
        <v>44792</v>
      </c>
      <c r="L43" s="82" t="s">
        <v>177</v>
      </c>
    </row>
    <row r="44" spans="1:12" x14ac:dyDescent="0.15">
      <c r="A44" s="76" t="s">
        <v>154</v>
      </c>
      <c r="B44" s="76">
        <v>31.8</v>
      </c>
      <c r="C44" s="77">
        <f t="shared" si="3"/>
        <v>24.758394189600004</v>
      </c>
      <c r="D44" s="95">
        <f t="shared" si="2"/>
        <v>24.758394189600004</v>
      </c>
      <c r="E44" s="77"/>
      <c r="F44" s="78"/>
      <c r="G44" s="79"/>
      <c r="H44" s="80" t="s">
        <v>20</v>
      </c>
      <c r="I44" s="80">
        <v>0.05</v>
      </c>
      <c r="J44" s="80">
        <v>1</v>
      </c>
      <c r="K44" s="81">
        <v>44792</v>
      </c>
      <c r="L44" s="82" t="s">
        <v>177</v>
      </c>
    </row>
    <row r="45" spans="1:12" x14ac:dyDescent="0.15">
      <c r="A45" s="76" t="s">
        <v>155</v>
      </c>
      <c r="B45" s="76">
        <v>43.2</v>
      </c>
      <c r="C45" s="77">
        <f t="shared" si="3"/>
        <v>36.618714789600006</v>
      </c>
      <c r="D45" s="95">
        <f t="shared" si="2"/>
        <v>36.618714789600006</v>
      </c>
      <c r="E45" s="77"/>
      <c r="F45" s="78"/>
      <c r="G45" s="79"/>
      <c r="H45" s="80" t="s">
        <v>20</v>
      </c>
      <c r="I45" s="80">
        <v>0.05</v>
      </c>
      <c r="J45" s="80">
        <v>1</v>
      </c>
      <c r="K45" s="81">
        <v>44792</v>
      </c>
      <c r="L45" s="82" t="s">
        <v>177</v>
      </c>
    </row>
    <row r="46" spans="1:12" x14ac:dyDescent="0.15">
      <c r="A46" s="76" t="s">
        <v>156</v>
      </c>
      <c r="B46" s="76">
        <v>46.3</v>
      </c>
      <c r="C46" s="77">
        <f t="shared" si="3"/>
        <v>40.115883937599996</v>
      </c>
      <c r="D46" s="95">
        <f t="shared" si="2"/>
        <v>40.115883937599996</v>
      </c>
      <c r="E46" s="77"/>
      <c r="F46" s="78"/>
      <c r="G46" s="79"/>
      <c r="H46" s="80" t="s">
        <v>20</v>
      </c>
      <c r="I46" s="80">
        <v>0.05</v>
      </c>
      <c r="J46" s="80">
        <v>1</v>
      </c>
      <c r="K46" s="81">
        <v>44792</v>
      </c>
      <c r="L46" s="82" t="s">
        <v>177</v>
      </c>
    </row>
    <row r="47" spans="1:12" x14ac:dyDescent="0.15">
      <c r="A47" s="76" t="s">
        <v>157</v>
      </c>
      <c r="B47" s="76">
        <v>45.8</v>
      </c>
      <c r="C47" s="77">
        <f t="shared" si="3"/>
        <v>39.5439580456</v>
      </c>
      <c r="D47" s="95">
        <f t="shared" si="2"/>
        <v>39.5439580456</v>
      </c>
      <c r="E47" s="77"/>
      <c r="F47" s="78"/>
      <c r="G47" s="79"/>
      <c r="H47" s="80" t="s">
        <v>20</v>
      </c>
      <c r="I47" s="80">
        <v>0.05</v>
      </c>
      <c r="J47" s="80">
        <v>1</v>
      </c>
      <c r="K47" s="81">
        <v>44792</v>
      </c>
      <c r="L47" s="82" t="s">
        <v>177</v>
      </c>
    </row>
    <row r="48" spans="1:12" x14ac:dyDescent="0.15">
      <c r="A48" s="76" t="s">
        <v>74</v>
      </c>
      <c r="B48" s="76">
        <v>-0.307</v>
      </c>
      <c r="C48" s="77">
        <f t="shared" ref="C48:C79" si="4">B48^2*0.00550751+B48*0.546713-0.000900383</f>
        <v>-0.16822219669000998</v>
      </c>
      <c r="D48" s="95">
        <f t="shared" si="2"/>
        <v>-0.16822219669000998</v>
      </c>
      <c r="E48" s="77"/>
      <c r="F48" s="78"/>
      <c r="G48" s="79"/>
      <c r="H48" s="80" t="s">
        <v>20</v>
      </c>
      <c r="I48" s="80">
        <v>0.05</v>
      </c>
      <c r="J48" s="80">
        <v>1</v>
      </c>
      <c r="K48" s="81">
        <v>44792</v>
      </c>
      <c r="L48" s="82" t="s">
        <v>178</v>
      </c>
    </row>
    <row r="49" spans="1:12" x14ac:dyDescent="0.15">
      <c r="A49" s="45" t="s">
        <v>30</v>
      </c>
      <c r="B49" s="45">
        <v>13</v>
      </c>
      <c r="C49" s="12">
        <f t="shared" si="4"/>
        <v>8.0371378070000006</v>
      </c>
      <c r="D49" s="93">
        <f t="shared" si="2"/>
        <v>8.0371378070000006</v>
      </c>
      <c r="E49" s="12">
        <v>8.0225493599999993</v>
      </c>
      <c r="F49" s="24">
        <f t="shared" ref="F49:F54" si="5">100*C49/E49</f>
        <v>100.181843032001</v>
      </c>
      <c r="G49" s="40"/>
      <c r="H49" s="25" t="s">
        <v>20</v>
      </c>
      <c r="I49" s="25">
        <v>0.05</v>
      </c>
      <c r="J49" s="25">
        <v>1</v>
      </c>
      <c r="K49" s="44">
        <v>44792</v>
      </c>
    </row>
    <row r="50" spans="1:12" x14ac:dyDescent="0.15">
      <c r="A50" s="45" t="s">
        <v>31</v>
      </c>
      <c r="B50" s="45">
        <v>3.48</v>
      </c>
      <c r="C50" s="12">
        <f t="shared" si="4"/>
        <v>1.9683590061039999</v>
      </c>
      <c r="D50" s="93">
        <f t="shared" si="2"/>
        <v>1.9683590061039999</v>
      </c>
      <c r="E50" s="12">
        <v>2.0056373399999998</v>
      </c>
      <c r="F50" s="24">
        <f t="shared" si="5"/>
        <v>98.141322304260655</v>
      </c>
      <c r="H50" s="25" t="s">
        <v>20</v>
      </c>
      <c r="I50" s="25">
        <v>0.05</v>
      </c>
      <c r="J50" s="25">
        <v>1</v>
      </c>
      <c r="K50" s="44">
        <v>44792</v>
      </c>
    </row>
    <row r="51" spans="1:12" x14ac:dyDescent="0.15">
      <c r="A51" s="45" t="s">
        <v>32</v>
      </c>
      <c r="B51" s="45">
        <v>1.8</v>
      </c>
      <c r="C51" s="12">
        <f t="shared" si="4"/>
        <v>1.0010273493999999</v>
      </c>
      <c r="D51" s="93">
        <f t="shared" si="2"/>
        <v>1.0010273493999999</v>
      </c>
      <c r="E51" s="12">
        <v>1.0028186699999999</v>
      </c>
      <c r="F51" s="24">
        <f t="shared" si="5"/>
        <v>99.821371434977365</v>
      </c>
      <c r="H51" s="25" t="s">
        <v>20</v>
      </c>
      <c r="I51" s="25">
        <v>0.05</v>
      </c>
      <c r="J51" s="25">
        <v>1</v>
      </c>
      <c r="K51" s="44">
        <v>44792</v>
      </c>
    </row>
    <row r="52" spans="1:12" x14ac:dyDescent="0.15">
      <c r="A52" s="45" t="s">
        <v>33</v>
      </c>
      <c r="B52" s="45">
        <v>0.91800000000000004</v>
      </c>
      <c r="C52" s="12">
        <f t="shared" si="4"/>
        <v>0.50562346185724005</v>
      </c>
      <c r="D52" s="94">
        <f t="shared" si="2"/>
        <v>0.50562346185724005</v>
      </c>
      <c r="E52" s="12">
        <v>0.50140933499999996</v>
      </c>
      <c r="F52" s="24">
        <f t="shared" si="5"/>
        <v>100.84045640220083</v>
      </c>
      <c r="H52" s="25" t="s">
        <v>20</v>
      </c>
      <c r="I52" s="25">
        <v>0.05</v>
      </c>
      <c r="J52" s="25">
        <v>1</v>
      </c>
      <c r="K52" s="44">
        <v>44792</v>
      </c>
      <c r="L52" s="13"/>
    </row>
    <row r="53" spans="1:12" x14ac:dyDescent="0.15">
      <c r="A53" s="45" t="s">
        <v>34</v>
      </c>
      <c r="B53" s="45">
        <v>0.38</v>
      </c>
      <c r="C53" s="12">
        <f t="shared" si="4"/>
        <v>0.207645841444</v>
      </c>
      <c r="D53" s="93">
        <f t="shared" si="2"/>
        <v>0.207645841444</v>
      </c>
      <c r="E53" s="12">
        <v>0.19721114454277283</v>
      </c>
      <c r="F53" s="24">
        <f t="shared" si="5"/>
        <v>105.29112942649344</v>
      </c>
      <c r="H53" s="25" t="s">
        <v>20</v>
      </c>
      <c r="I53" s="25">
        <v>0.05</v>
      </c>
      <c r="J53" s="25">
        <v>1</v>
      </c>
      <c r="K53" s="44">
        <v>44792</v>
      </c>
    </row>
    <row r="54" spans="1:12" x14ac:dyDescent="0.15">
      <c r="A54" s="45" t="s">
        <v>35</v>
      </c>
      <c r="B54" s="45">
        <v>0.23100000000000001</v>
      </c>
      <c r="C54" s="12">
        <f t="shared" si="4"/>
        <v>0.12568420624110999</v>
      </c>
      <c r="D54" s="93">
        <f t="shared" si="2"/>
        <v>0.12568420624110999</v>
      </c>
      <c r="E54" s="12">
        <v>0.100281867</v>
      </c>
      <c r="F54" s="24">
        <f t="shared" si="5"/>
        <v>125.33093968135834</v>
      </c>
      <c r="H54" s="25" t="s">
        <v>20</v>
      </c>
      <c r="I54" s="25">
        <v>0.05</v>
      </c>
      <c r="J54" s="25">
        <v>1</v>
      </c>
      <c r="K54" s="44">
        <v>44792</v>
      </c>
    </row>
    <row r="55" spans="1:12" x14ac:dyDescent="0.15">
      <c r="A55" s="45" t="s">
        <v>36</v>
      </c>
      <c r="B55" s="45">
        <v>-2.23E-2</v>
      </c>
      <c r="C55" s="12">
        <f t="shared" si="4"/>
        <v>-1.30893440703521E-2</v>
      </c>
      <c r="D55" s="94">
        <f t="shared" si="2"/>
        <v>-1.30893440703521E-2</v>
      </c>
      <c r="E55" s="12">
        <v>0</v>
      </c>
      <c r="F55" s="24"/>
      <c r="G55" s="40"/>
      <c r="H55" s="25" t="s">
        <v>20</v>
      </c>
      <c r="I55" s="25">
        <v>0.05</v>
      </c>
      <c r="J55" s="25">
        <v>1</v>
      </c>
      <c r="K55" s="44">
        <v>44792</v>
      </c>
      <c r="L55" s="13"/>
    </row>
    <row r="56" spans="1:12" x14ac:dyDescent="0.15">
      <c r="A56" s="45" t="s">
        <v>47</v>
      </c>
      <c r="B56" s="45">
        <v>1.6</v>
      </c>
      <c r="C56" s="12">
        <f t="shared" si="4"/>
        <v>0.88793964260000013</v>
      </c>
      <c r="D56" s="94">
        <f t="shared" si="2"/>
        <v>0.88793964260000013</v>
      </c>
      <c r="E56" s="12">
        <v>0.90400000000000003</v>
      </c>
      <c r="F56" s="24">
        <f>100*C56/E56</f>
        <v>98.223411792035407</v>
      </c>
      <c r="G56" s="40"/>
      <c r="H56" s="25" t="s">
        <v>20</v>
      </c>
      <c r="I56" s="25">
        <v>0.05</v>
      </c>
      <c r="J56" s="25">
        <v>1</v>
      </c>
      <c r="K56" s="44">
        <v>44792</v>
      </c>
    </row>
    <row r="57" spans="1:12" x14ac:dyDescent="0.15">
      <c r="A57" s="45" t="s">
        <v>51</v>
      </c>
      <c r="B57" s="45">
        <v>6.4100000000000004E-2</v>
      </c>
      <c r="C57" s="12">
        <f t="shared" si="4"/>
        <v>3.4166549612163102E-2</v>
      </c>
      <c r="D57" s="94">
        <f t="shared" si="2"/>
        <v>3.4166549612163102E-2</v>
      </c>
      <c r="E57" s="12"/>
      <c r="F57" s="24"/>
      <c r="G57" s="40"/>
      <c r="H57" s="25" t="s">
        <v>20</v>
      </c>
      <c r="I57" s="25">
        <v>0.05</v>
      </c>
      <c r="J57" s="25">
        <v>1</v>
      </c>
      <c r="K57" s="44">
        <v>44792</v>
      </c>
    </row>
    <row r="58" spans="1:12" x14ac:dyDescent="0.15">
      <c r="A58" s="45" t="s">
        <v>173</v>
      </c>
      <c r="B58" s="45">
        <v>0.24299999999999999</v>
      </c>
      <c r="C58" s="12">
        <f t="shared" si="4"/>
        <v>0.13227608895799001</v>
      </c>
      <c r="D58" s="94">
        <f t="shared" si="2"/>
        <v>0.13227608895799001</v>
      </c>
      <c r="E58" s="12"/>
      <c r="F58" s="24"/>
      <c r="G58" s="40"/>
      <c r="H58" s="25" t="s">
        <v>20</v>
      </c>
      <c r="I58" s="25">
        <v>0.05</v>
      </c>
      <c r="J58" s="25">
        <v>1</v>
      </c>
      <c r="K58" s="44">
        <v>44792</v>
      </c>
    </row>
    <row r="59" spans="1:12" x14ac:dyDescent="0.15">
      <c r="A59" s="45" t="s">
        <v>76</v>
      </c>
      <c r="B59" s="45">
        <v>0.253</v>
      </c>
      <c r="C59" s="12">
        <f t="shared" si="4"/>
        <v>0.13777053620759</v>
      </c>
      <c r="D59" s="94">
        <f t="shared" si="2"/>
        <v>0.13777053620759</v>
      </c>
      <c r="E59" s="12"/>
      <c r="F59" s="24"/>
      <c r="G59" s="40"/>
      <c r="H59" s="25" t="s">
        <v>20</v>
      </c>
      <c r="I59" s="25">
        <v>0.05</v>
      </c>
      <c r="J59" s="25">
        <v>1</v>
      </c>
      <c r="K59" s="44">
        <v>44792</v>
      </c>
    </row>
    <row r="60" spans="1:12" x14ac:dyDescent="0.15">
      <c r="A60" s="45" t="s">
        <v>77</v>
      </c>
      <c r="B60" s="45">
        <v>11.3</v>
      </c>
      <c r="C60" s="12">
        <f t="shared" si="4"/>
        <v>6.8802104688999997</v>
      </c>
      <c r="D60" s="94">
        <f t="shared" si="2"/>
        <v>6.8802104688999997</v>
      </c>
      <c r="E60" s="12"/>
      <c r="F60" s="24"/>
      <c r="G60" s="40"/>
      <c r="H60" s="25" t="s">
        <v>20</v>
      </c>
      <c r="I60" s="25">
        <v>0.05</v>
      </c>
      <c r="J60" s="25">
        <v>1</v>
      </c>
      <c r="K60" s="44">
        <v>44792</v>
      </c>
    </row>
    <row r="61" spans="1:12" x14ac:dyDescent="0.15">
      <c r="A61" s="45" t="s">
        <v>78</v>
      </c>
      <c r="B61" s="45">
        <v>12.6</v>
      </c>
      <c r="C61" s="12">
        <f t="shared" si="4"/>
        <v>7.7620557045999998</v>
      </c>
      <c r="D61" s="94">
        <f t="shared" si="2"/>
        <v>7.7620557045999998</v>
      </c>
      <c r="E61" s="12"/>
      <c r="F61" s="24"/>
      <c r="G61" s="40"/>
      <c r="H61" s="25" t="s">
        <v>20</v>
      </c>
      <c r="I61" s="25">
        <v>0.05</v>
      </c>
      <c r="J61" s="25">
        <v>1</v>
      </c>
      <c r="K61" s="44">
        <v>44792</v>
      </c>
      <c r="L61" s="13"/>
    </row>
    <row r="62" spans="1:12" x14ac:dyDescent="0.15">
      <c r="A62" s="45" t="s">
        <v>79</v>
      </c>
      <c r="B62" s="45">
        <v>2.5499999999999998</v>
      </c>
      <c r="C62" s="12">
        <f t="shared" si="4"/>
        <v>1.429030350775</v>
      </c>
      <c r="D62" s="94">
        <f t="shared" si="2"/>
        <v>1.429030350775</v>
      </c>
      <c r="E62" s="12"/>
      <c r="F62" s="24"/>
      <c r="G62" s="40"/>
      <c r="H62" s="25" t="s">
        <v>20</v>
      </c>
      <c r="I62" s="25">
        <v>0.05</v>
      </c>
      <c r="J62" s="25">
        <v>1</v>
      </c>
      <c r="K62" s="44">
        <v>44792</v>
      </c>
      <c r="L62" s="13"/>
    </row>
    <row r="63" spans="1:12" x14ac:dyDescent="0.15">
      <c r="A63" s="45" t="s">
        <v>44</v>
      </c>
      <c r="B63" s="45">
        <v>12.6</v>
      </c>
      <c r="C63" s="12">
        <f t="shared" si="4"/>
        <v>7.7620557045999998</v>
      </c>
      <c r="D63" s="94">
        <f t="shared" si="2"/>
        <v>7.7620557045999998</v>
      </c>
      <c r="E63" s="12">
        <v>8.0225493599999993</v>
      </c>
      <c r="F63" s="24">
        <f>100*C63/E63</f>
        <v>96.752981580907345</v>
      </c>
      <c r="G63" s="40"/>
      <c r="H63" s="25" t="s">
        <v>20</v>
      </c>
      <c r="I63" s="25">
        <v>0.05</v>
      </c>
      <c r="J63" s="25">
        <v>1</v>
      </c>
      <c r="K63" s="44">
        <v>44792</v>
      </c>
    </row>
    <row r="64" spans="1:12" x14ac:dyDescent="0.15">
      <c r="A64" s="45" t="s">
        <v>46</v>
      </c>
      <c r="B64" s="45">
        <v>-2.2599999999999999E-2</v>
      </c>
      <c r="C64" s="12">
        <f t="shared" si="4"/>
        <v>-1.3253283784192398E-2</v>
      </c>
      <c r="D64" s="94">
        <f t="shared" si="2"/>
        <v>-1.3253283784192398E-2</v>
      </c>
      <c r="E64" s="37"/>
      <c r="F64" s="24"/>
      <c r="G64" s="40"/>
      <c r="H64" s="25" t="s">
        <v>20</v>
      </c>
      <c r="I64" s="25">
        <v>0.05</v>
      </c>
      <c r="J64" s="25">
        <v>1</v>
      </c>
      <c r="K64" s="44">
        <v>44792</v>
      </c>
    </row>
    <row r="65" spans="1:11" x14ac:dyDescent="0.15">
      <c r="A65" s="45" t="s">
        <v>174</v>
      </c>
      <c r="B65" s="45">
        <v>0.107</v>
      </c>
      <c r="C65" s="12">
        <f t="shared" si="4"/>
        <v>5.7660963481990006E-2</v>
      </c>
      <c r="D65" s="94">
        <f t="shared" si="2"/>
        <v>5.7660963481990006E-2</v>
      </c>
      <c r="E65" s="37"/>
      <c r="F65" s="24"/>
      <c r="G65" s="40"/>
      <c r="H65" s="25" t="s">
        <v>20</v>
      </c>
      <c r="I65" s="25">
        <v>0.05</v>
      </c>
      <c r="J65" s="25">
        <v>1</v>
      </c>
      <c r="K65" s="44">
        <v>44792</v>
      </c>
    </row>
    <row r="66" spans="1:11" x14ac:dyDescent="0.15">
      <c r="A66" s="45" t="s">
        <v>81</v>
      </c>
      <c r="B66" s="45">
        <v>0.626</v>
      </c>
      <c r="C66" s="12">
        <f t="shared" si="4"/>
        <v>0.34350021598875996</v>
      </c>
      <c r="D66" s="94">
        <f t="shared" ref="D66:D97" si="6">C66*J66</f>
        <v>0.34350021598875996</v>
      </c>
      <c r="E66" s="37"/>
      <c r="F66" s="24"/>
      <c r="G66" s="40"/>
      <c r="H66" s="25" t="s">
        <v>20</v>
      </c>
      <c r="I66" s="25">
        <v>0.05</v>
      </c>
      <c r="J66" s="25">
        <v>1</v>
      </c>
      <c r="K66" s="44">
        <v>44792</v>
      </c>
    </row>
    <row r="67" spans="1:11" x14ac:dyDescent="0.15">
      <c r="A67" s="45" t="s">
        <v>85</v>
      </c>
      <c r="B67" s="45">
        <v>9.2899999999999991</v>
      </c>
      <c r="C67" s="12">
        <f t="shared" si="4"/>
        <v>5.5533840807909991</v>
      </c>
      <c r="D67" s="94">
        <f t="shared" si="6"/>
        <v>5.5533840807909991</v>
      </c>
      <c r="E67" s="37"/>
      <c r="F67" s="24"/>
      <c r="G67" s="40"/>
      <c r="H67" s="25" t="s">
        <v>20</v>
      </c>
      <c r="I67" s="25">
        <v>0.05</v>
      </c>
      <c r="J67" s="25">
        <v>1</v>
      </c>
      <c r="K67" s="44">
        <v>44792</v>
      </c>
    </row>
    <row r="68" spans="1:11" x14ac:dyDescent="0.15">
      <c r="A68" s="45" t="s">
        <v>88</v>
      </c>
      <c r="B68" s="45">
        <v>1.02</v>
      </c>
      <c r="C68" s="12">
        <f t="shared" si="4"/>
        <v>0.56247689040400006</v>
      </c>
      <c r="D68" s="94">
        <f t="shared" si="6"/>
        <v>0.56247689040400006</v>
      </c>
      <c r="E68" s="37"/>
      <c r="F68" s="24"/>
      <c r="G68" s="40"/>
      <c r="H68" s="25" t="s">
        <v>20</v>
      </c>
      <c r="I68" s="25">
        <v>0.05</v>
      </c>
      <c r="J68" s="25">
        <v>1</v>
      </c>
      <c r="K68" s="44">
        <v>44792</v>
      </c>
    </row>
    <row r="69" spans="1:11" x14ac:dyDescent="0.15">
      <c r="A69" s="45" t="s">
        <v>89</v>
      </c>
      <c r="B69" s="45">
        <v>0.33600000000000002</v>
      </c>
      <c r="C69" s="12">
        <f t="shared" si="4"/>
        <v>0.18341696084896</v>
      </c>
      <c r="D69" s="94">
        <f t="shared" si="6"/>
        <v>0.18341696084896</v>
      </c>
      <c r="E69" s="37"/>
      <c r="F69" s="24"/>
      <c r="G69" s="40"/>
      <c r="H69" s="25" t="s">
        <v>20</v>
      </c>
      <c r="I69" s="25">
        <v>0.05</v>
      </c>
      <c r="J69" s="25">
        <v>1</v>
      </c>
      <c r="K69" s="44">
        <v>44792</v>
      </c>
    </row>
    <row r="70" spans="1:11" x14ac:dyDescent="0.15">
      <c r="A70" s="45" t="s">
        <v>90</v>
      </c>
      <c r="B70" s="45">
        <v>0.39300000000000002</v>
      </c>
      <c r="C70" s="12">
        <f t="shared" si="4"/>
        <v>0.21480845541199001</v>
      </c>
      <c r="D70" s="94">
        <f t="shared" si="6"/>
        <v>0.21480845541199001</v>
      </c>
      <c r="E70" s="37"/>
      <c r="F70" s="24"/>
      <c r="G70" s="40"/>
      <c r="H70" s="25" t="s">
        <v>20</v>
      </c>
      <c r="I70" s="25">
        <v>0.05</v>
      </c>
      <c r="J70" s="25">
        <v>1</v>
      </c>
      <c r="K70" s="44">
        <v>44792</v>
      </c>
    </row>
    <row r="71" spans="1:11" x14ac:dyDescent="0.15">
      <c r="A71" s="45" t="s">
        <v>91</v>
      </c>
      <c r="B71" s="45">
        <v>12.9</v>
      </c>
      <c r="C71" s="12">
        <f t="shared" si="4"/>
        <v>7.9682020561</v>
      </c>
      <c r="D71" s="94">
        <f t="shared" si="6"/>
        <v>7.9682020561</v>
      </c>
      <c r="E71" s="12">
        <v>8.0225493599999993</v>
      </c>
      <c r="F71" s="24">
        <f>100*C71/E71</f>
        <v>99.322568158059937</v>
      </c>
      <c r="G71" s="40"/>
      <c r="H71" s="25" t="s">
        <v>20</v>
      </c>
      <c r="I71" s="25">
        <v>0.05</v>
      </c>
      <c r="J71" s="25">
        <v>1</v>
      </c>
      <c r="K71" s="44">
        <v>44792</v>
      </c>
    </row>
    <row r="72" spans="1:11" x14ac:dyDescent="0.15">
      <c r="A72" s="45" t="s">
        <v>46</v>
      </c>
      <c r="B72" s="45">
        <v>-2.06E-2</v>
      </c>
      <c r="C72" s="12">
        <f t="shared" si="4"/>
        <v>-1.21603336330564E-2</v>
      </c>
      <c r="D72" s="94">
        <f t="shared" si="6"/>
        <v>-1.21603336330564E-2</v>
      </c>
      <c r="E72" s="37"/>
      <c r="F72" s="24"/>
      <c r="G72" s="40"/>
      <c r="H72" s="25" t="s">
        <v>20</v>
      </c>
      <c r="I72" s="25">
        <v>0.05</v>
      </c>
      <c r="J72" s="25">
        <v>1</v>
      </c>
      <c r="K72" s="44">
        <v>44792</v>
      </c>
    </row>
    <row r="73" spans="1:11" x14ac:dyDescent="0.15">
      <c r="A73" s="45" t="s">
        <v>97</v>
      </c>
      <c r="B73" s="45">
        <v>14.4</v>
      </c>
      <c r="C73" s="12">
        <f t="shared" si="4"/>
        <v>9.0138040906000008</v>
      </c>
      <c r="D73" s="94">
        <f t="shared" si="6"/>
        <v>9.0138040906000008</v>
      </c>
      <c r="E73" s="37"/>
      <c r="F73" s="24"/>
      <c r="G73" s="40"/>
      <c r="H73" s="25" t="s">
        <v>20</v>
      </c>
      <c r="I73" s="25">
        <v>0.05</v>
      </c>
      <c r="J73" s="25">
        <v>1</v>
      </c>
      <c r="K73" s="44">
        <v>44792</v>
      </c>
    </row>
    <row r="74" spans="1:11" x14ac:dyDescent="0.15">
      <c r="A74" s="45" t="s">
        <v>98</v>
      </c>
      <c r="B74" s="45">
        <v>1.59</v>
      </c>
      <c r="C74" s="12">
        <f t="shared" si="4"/>
        <v>0.8822968230310001</v>
      </c>
      <c r="D74" s="94">
        <f t="shared" si="6"/>
        <v>0.8822968230310001</v>
      </c>
      <c r="E74" s="37"/>
      <c r="F74" s="24"/>
      <c r="G74" s="40"/>
      <c r="H74" s="25" t="s">
        <v>20</v>
      </c>
      <c r="I74" s="25">
        <v>0.05</v>
      </c>
      <c r="J74" s="25">
        <v>1</v>
      </c>
      <c r="K74" s="44">
        <v>44792</v>
      </c>
    </row>
    <row r="75" spans="1:11" x14ac:dyDescent="0.15">
      <c r="A75" s="45" t="s">
        <v>99</v>
      </c>
      <c r="B75" s="45">
        <v>2.62</v>
      </c>
      <c r="C75" s="12">
        <f t="shared" si="4"/>
        <v>1.469293428644</v>
      </c>
      <c r="D75" s="94">
        <f t="shared" si="6"/>
        <v>1.469293428644</v>
      </c>
      <c r="E75" s="37"/>
      <c r="F75" s="24"/>
      <c r="G75" s="40"/>
      <c r="H75" s="25" t="s">
        <v>20</v>
      </c>
      <c r="I75" s="25">
        <v>0.05</v>
      </c>
      <c r="J75" s="25">
        <v>1</v>
      </c>
      <c r="K75" s="44">
        <v>44792</v>
      </c>
    </row>
    <row r="76" spans="1:11" x14ac:dyDescent="0.15">
      <c r="A76" s="45" t="s">
        <v>100</v>
      </c>
      <c r="B76" s="45">
        <v>16.899999999999999</v>
      </c>
      <c r="C76" s="12">
        <f t="shared" si="4"/>
        <v>10.8115492481</v>
      </c>
      <c r="D76" s="94">
        <f t="shared" si="6"/>
        <v>10.8115492481</v>
      </c>
      <c r="E76" s="37"/>
      <c r="F76" s="24"/>
      <c r="G76" s="40"/>
      <c r="H76" s="25" t="s">
        <v>20</v>
      </c>
      <c r="I76" s="25">
        <v>0.05</v>
      </c>
      <c r="J76" s="25">
        <v>1</v>
      </c>
      <c r="K76" s="44">
        <v>44792</v>
      </c>
    </row>
    <row r="77" spans="1:11" x14ac:dyDescent="0.15">
      <c r="A77" s="45" t="s">
        <v>102</v>
      </c>
      <c r="B77" s="45">
        <v>12.3</v>
      </c>
      <c r="C77" s="12">
        <f t="shared" si="4"/>
        <v>7.5569007049000003</v>
      </c>
      <c r="D77" s="94">
        <f t="shared" si="6"/>
        <v>7.5569007049000003</v>
      </c>
      <c r="E77" s="12">
        <v>8.0225493599999993</v>
      </c>
      <c r="F77" s="24">
        <f>100*C77/E77</f>
        <v>94.195752070760719</v>
      </c>
      <c r="G77" s="40"/>
      <c r="H77" s="25" t="s">
        <v>20</v>
      </c>
      <c r="I77" s="25">
        <v>0.05</v>
      </c>
      <c r="J77" s="25">
        <v>1</v>
      </c>
      <c r="K77" s="44">
        <v>44792</v>
      </c>
    </row>
    <row r="78" spans="1:11" x14ac:dyDescent="0.15">
      <c r="A78" s="45" t="s">
        <v>103</v>
      </c>
      <c r="B78" s="45">
        <v>-2.3E-2</v>
      </c>
      <c r="C78" s="12">
        <f t="shared" si="4"/>
        <v>-1.3471868527209999E-2</v>
      </c>
      <c r="D78" s="94">
        <f t="shared" si="6"/>
        <v>-1.3471868527209999E-2</v>
      </c>
      <c r="E78" s="37"/>
      <c r="F78" s="24"/>
      <c r="G78" s="40"/>
      <c r="H78" s="25" t="s">
        <v>20</v>
      </c>
      <c r="I78" s="25">
        <v>0.05</v>
      </c>
      <c r="J78" s="25">
        <v>1</v>
      </c>
      <c r="K78" s="44">
        <v>44792</v>
      </c>
    </row>
    <row r="79" spans="1:11" x14ac:dyDescent="0.15">
      <c r="A79" s="45" t="s">
        <v>104</v>
      </c>
      <c r="B79" s="45">
        <v>0.55200000000000005</v>
      </c>
      <c r="C79" s="12">
        <f t="shared" si="4"/>
        <v>0.30256335332704004</v>
      </c>
      <c r="D79" s="94">
        <f t="shared" si="6"/>
        <v>0.30256335332704004</v>
      </c>
      <c r="E79" s="37"/>
      <c r="F79" s="24"/>
      <c r="G79" s="40"/>
      <c r="H79" s="25" t="s">
        <v>20</v>
      </c>
      <c r="I79" s="25">
        <v>0.05</v>
      </c>
      <c r="J79" s="25">
        <v>1</v>
      </c>
      <c r="K79" s="44">
        <v>44792</v>
      </c>
    </row>
    <row r="80" spans="1:11" x14ac:dyDescent="0.15">
      <c r="A80" s="45" t="s">
        <v>111</v>
      </c>
      <c r="B80" s="45">
        <v>2.4</v>
      </c>
      <c r="C80" s="12">
        <f t="shared" ref="C80:C111" si="7">B80^2*0.00550751+B80*0.546713-0.000900383</f>
        <v>1.3429340745999998</v>
      </c>
      <c r="D80" s="94">
        <f t="shared" si="6"/>
        <v>1.3429340745999998</v>
      </c>
      <c r="E80" s="37"/>
      <c r="F80" s="24"/>
      <c r="G80" s="40"/>
      <c r="H80" s="25" t="s">
        <v>20</v>
      </c>
      <c r="I80" s="25">
        <v>0.05</v>
      </c>
      <c r="J80" s="25">
        <v>1</v>
      </c>
      <c r="K80" s="44">
        <v>44792</v>
      </c>
    </row>
    <row r="81" spans="1:12" x14ac:dyDescent="0.15">
      <c r="A81" s="45" t="s">
        <v>112</v>
      </c>
      <c r="B81" s="45">
        <v>0.45500000000000002</v>
      </c>
      <c r="C81" s="12">
        <f t="shared" si="7"/>
        <v>0.24899422425775</v>
      </c>
      <c r="D81" s="94">
        <f t="shared" si="6"/>
        <v>0.24899422425775</v>
      </c>
      <c r="E81" s="37"/>
      <c r="F81" s="24"/>
      <c r="G81" s="40"/>
      <c r="H81" s="25" t="s">
        <v>20</v>
      </c>
      <c r="I81" s="25">
        <v>0.05</v>
      </c>
      <c r="J81" s="25">
        <v>1</v>
      </c>
      <c r="K81" s="44">
        <v>44792</v>
      </c>
    </row>
    <row r="82" spans="1:12" x14ac:dyDescent="0.15">
      <c r="A82" s="45" t="s">
        <v>113</v>
      </c>
      <c r="B82" s="45">
        <v>0.65600000000000003</v>
      </c>
      <c r="C82" s="12">
        <f t="shared" si="7"/>
        <v>0.36011342482336001</v>
      </c>
      <c r="D82" s="94">
        <f t="shared" si="6"/>
        <v>0.36011342482336001</v>
      </c>
      <c r="E82" s="37"/>
      <c r="F82" s="24"/>
      <c r="G82" s="40"/>
      <c r="H82" s="25" t="s">
        <v>20</v>
      </c>
      <c r="I82" s="25">
        <v>0.05</v>
      </c>
      <c r="J82" s="25">
        <v>1</v>
      </c>
      <c r="K82" s="44">
        <v>44792</v>
      </c>
    </row>
    <row r="83" spans="1:12" x14ac:dyDescent="0.15">
      <c r="A83" s="45" t="s">
        <v>114</v>
      </c>
      <c r="B83" s="45">
        <v>12.9</v>
      </c>
      <c r="C83" s="12">
        <f t="shared" si="7"/>
        <v>7.9682020561</v>
      </c>
      <c r="D83" s="94">
        <f t="shared" si="6"/>
        <v>7.9682020561</v>
      </c>
      <c r="E83" s="12">
        <v>8.0225493599999993</v>
      </c>
      <c r="F83" s="24">
        <f>100*C83/E83</f>
        <v>99.322568158059937</v>
      </c>
      <c r="G83" s="40"/>
      <c r="H83" s="25" t="s">
        <v>20</v>
      </c>
      <c r="I83" s="25">
        <v>0.05</v>
      </c>
      <c r="J83" s="25">
        <v>1</v>
      </c>
      <c r="K83" s="44">
        <v>44792</v>
      </c>
    </row>
    <row r="84" spans="1:12" x14ac:dyDescent="0.15">
      <c r="A84" s="67" t="s">
        <v>115</v>
      </c>
      <c r="B84" s="67">
        <v>-2.53E-2</v>
      </c>
      <c r="C84" s="68">
        <f t="shared" si="7"/>
        <v>-1.47286965979241E-2</v>
      </c>
      <c r="D84" s="96">
        <f t="shared" si="6"/>
        <v>-1.47286965979241E-2</v>
      </c>
      <c r="E84" s="69"/>
      <c r="F84" s="70"/>
      <c r="G84" s="71"/>
      <c r="H84" s="72" t="s">
        <v>20</v>
      </c>
      <c r="I84" s="72">
        <v>0.05</v>
      </c>
      <c r="J84" s="72">
        <v>1</v>
      </c>
      <c r="K84" s="74">
        <v>44792</v>
      </c>
      <c r="L84" s="75"/>
    </row>
    <row r="85" spans="1:12" ht="27" customHeight="1" x14ac:dyDescent="0.15">
      <c r="A85" s="45" t="s">
        <v>116</v>
      </c>
      <c r="B85" s="45">
        <v>15.2</v>
      </c>
      <c r="C85" s="12">
        <f t="shared" si="7"/>
        <v>9.5815923273999992</v>
      </c>
      <c r="D85" s="94">
        <f t="shared" si="6"/>
        <v>9.5815923273999992</v>
      </c>
      <c r="E85" s="37"/>
      <c r="F85" s="24"/>
      <c r="G85" s="40"/>
      <c r="H85" s="25" t="s">
        <v>20</v>
      </c>
      <c r="I85" s="25">
        <v>0.05</v>
      </c>
      <c r="J85" s="25">
        <v>1</v>
      </c>
      <c r="K85" s="44">
        <v>44792</v>
      </c>
    </row>
    <row r="86" spans="1:12" x14ac:dyDescent="0.15">
      <c r="A86" s="45" t="s">
        <v>117</v>
      </c>
      <c r="B86" s="45">
        <v>1.86</v>
      </c>
      <c r="C86" s="12">
        <f t="shared" si="7"/>
        <v>1.0350395785959998</v>
      </c>
      <c r="D86" s="94">
        <f t="shared" si="6"/>
        <v>1.0350395785959998</v>
      </c>
      <c r="E86" s="37"/>
      <c r="F86" s="24"/>
      <c r="G86" s="40"/>
      <c r="H86" s="25" t="s">
        <v>20</v>
      </c>
      <c r="I86" s="25">
        <v>0.05</v>
      </c>
      <c r="J86" s="25">
        <v>1</v>
      </c>
      <c r="K86" s="44">
        <v>44792</v>
      </c>
    </row>
    <row r="87" spans="1:12" x14ac:dyDescent="0.15">
      <c r="A87" s="45" t="s">
        <v>118</v>
      </c>
      <c r="B87" s="45">
        <v>1.07</v>
      </c>
      <c r="C87" s="12">
        <f t="shared" si="7"/>
        <v>0.59038807519900005</v>
      </c>
      <c r="D87" s="94">
        <f t="shared" si="6"/>
        <v>0.59038807519900005</v>
      </c>
      <c r="E87" s="37"/>
      <c r="F87" s="24"/>
      <c r="G87" s="40"/>
      <c r="H87" s="25" t="s">
        <v>20</v>
      </c>
      <c r="I87" s="25">
        <v>0.05</v>
      </c>
      <c r="J87" s="25">
        <v>1</v>
      </c>
      <c r="K87" s="44">
        <v>44792</v>
      </c>
    </row>
    <row r="88" spans="1:12" x14ac:dyDescent="0.15">
      <c r="A88" s="45" t="s">
        <v>119</v>
      </c>
      <c r="B88" s="45">
        <v>13.8</v>
      </c>
      <c r="C88" s="12">
        <f t="shared" si="7"/>
        <v>8.5925892214000008</v>
      </c>
      <c r="D88" s="94">
        <f t="shared" si="6"/>
        <v>8.5925892214000008</v>
      </c>
      <c r="E88" s="37"/>
      <c r="F88" s="24"/>
      <c r="G88" s="40"/>
      <c r="H88" s="25" t="s">
        <v>20</v>
      </c>
      <c r="I88" s="25">
        <v>0.05</v>
      </c>
      <c r="J88" s="25">
        <v>1</v>
      </c>
      <c r="K88" s="44">
        <v>44792</v>
      </c>
    </row>
    <row r="89" spans="1:12" x14ac:dyDescent="0.15">
      <c r="A89" s="45" t="s">
        <v>126</v>
      </c>
      <c r="B89" s="45">
        <v>12.2</v>
      </c>
      <c r="C89" s="12">
        <f t="shared" si="7"/>
        <v>7.488736005399999</v>
      </c>
      <c r="D89" s="94">
        <f t="shared" si="6"/>
        <v>7.488736005399999</v>
      </c>
      <c r="E89" s="12">
        <v>8.0225493599999993</v>
      </c>
      <c r="F89" s="24">
        <f>100*C89/E89</f>
        <v>93.346088248935359</v>
      </c>
      <c r="G89" s="40"/>
      <c r="H89" s="25" t="s">
        <v>20</v>
      </c>
      <c r="I89" s="25">
        <v>0.05</v>
      </c>
      <c r="J89" s="25">
        <v>1</v>
      </c>
      <c r="K89" s="44">
        <v>44792</v>
      </c>
    </row>
    <row r="90" spans="1:12" x14ac:dyDescent="0.15">
      <c r="A90" s="45" t="s">
        <v>127</v>
      </c>
      <c r="B90" s="45">
        <v>-3.3799999999999997E-2</v>
      </c>
      <c r="C90" s="12">
        <f t="shared" si="7"/>
        <v>-1.9372990400275601E-2</v>
      </c>
      <c r="D90" s="94">
        <f t="shared" si="6"/>
        <v>-1.9372990400275601E-2</v>
      </c>
      <c r="E90" s="37"/>
      <c r="F90" s="24"/>
      <c r="G90" s="40"/>
      <c r="H90" s="25" t="s">
        <v>20</v>
      </c>
      <c r="I90" s="25">
        <v>0.05</v>
      </c>
      <c r="J90" s="25">
        <v>1</v>
      </c>
      <c r="K90" s="44">
        <v>44792</v>
      </c>
    </row>
    <row r="91" spans="1:12" x14ac:dyDescent="0.15">
      <c r="A91" s="45" t="s">
        <v>128</v>
      </c>
      <c r="B91" s="45">
        <v>0.30499999999999999</v>
      </c>
      <c r="C91" s="12">
        <f t="shared" si="7"/>
        <v>0.16635941811775001</v>
      </c>
      <c r="D91" s="94">
        <f t="shared" si="6"/>
        <v>0.16635941811775001</v>
      </c>
      <c r="E91" s="37"/>
      <c r="F91" s="24"/>
      <c r="G91" s="40"/>
      <c r="H91" s="25" t="s">
        <v>20</v>
      </c>
      <c r="I91" s="25">
        <v>0.05</v>
      </c>
      <c r="J91" s="25">
        <v>1</v>
      </c>
      <c r="K91" s="44">
        <v>44792</v>
      </c>
    </row>
    <row r="92" spans="1:12" x14ac:dyDescent="0.15">
      <c r="A92" s="45" t="s">
        <v>129</v>
      </c>
      <c r="B92" s="45">
        <v>0.78</v>
      </c>
      <c r="C92" s="12">
        <f t="shared" si="7"/>
        <v>0.42888652608400002</v>
      </c>
      <c r="D92" s="94">
        <f t="shared" si="6"/>
        <v>0.42888652608400002</v>
      </c>
      <c r="E92" s="37"/>
      <c r="F92" s="24"/>
      <c r="G92" s="40"/>
      <c r="H92" s="25" t="s">
        <v>20</v>
      </c>
      <c r="I92" s="25">
        <v>0.05</v>
      </c>
      <c r="J92" s="25">
        <v>1</v>
      </c>
      <c r="K92" s="44">
        <v>44792</v>
      </c>
    </row>
    <row r="93" spans="1:12" x14ac:dyDescent="0.15">
      <c r="A93" s="45" t="s">
        <v>136</v>
      </c>
      <c r="B93" s="45">
        <v>0.38100000000000001</v>
      </c>
      <c r="C93" s="12">
        <f t="shared" si="7"/>
        <v>0.20819674565911001</v>
      </c>
      <c r="D93" s="94">
        <f t="shared" si="6"/>
        <v>0.20819674565911001</v>
      </c>
      <c r="E93" s="37"/>
      <c r="F93" s="24"/>
      <c r="G93" s="40"/>
      <c r="H93" s="25" t="s">
        <v>20</v>
      </c>
      <c r="I93" s="25">
        <v>0.05</v>
      </c>
      <c r="J93" s="25">
        <v>1</v>
      </c>
      <c r="K93" s="44">
        <v>44792</v>
      </c>
    </row>
    <row r="94" spans="1:12" x14ac:dyDescent="0.15">
      <c r="A94" s="45" t="s">
        <v>137</v>
      </c>
      <c r="B94" s="45">
        <v>0.34499999999999997</v>
      </c>
      <c r="C94" s="12">
        <f t="shared" si="7"/>
        <v>0.18837113337774999</v>
      </c>
      <c r="D94" s="94">
        <f t="shared" si="6"/>
        <v>0.18837113337774999</v>
      </c>
      <c r="E94" s="37"/>
      <c r="F94" s="24"/>
      <c r="G94" s="40"/>
      <c r="H94" s="25" t="s">
        <v>20</v>
      </c>
      <c r="I94" s="25">
        <v>0.05</v>
      </c>
      <c r="J94" s="25">
        <v>1</v>
      </c>
      <c r="K94" s="44">
        <v>44792</v>
      </c>
    </row>
    <row r="95" spans="1:12" s="13" customFormat="1" x14ac:dyDescent="0.15">
      <c r="A95" s="45" t="s">
        <v>138</v>
      </c>
      <c r="B95" s="45">
        <v>12.9</v>
      </c>
      <c r="C95" s="12">
        <f t="shared" si="7"/>
        <v>7.9682020561</v>
      </c>
      <c r="D95" s="94">
        <f t="shared" si="6"/>
        <v>7.9682020561</v>
      </c>
      <c r="E95" s="12">
        <v>8.0225493599999993</v>
      </c>
      <c r="F95" s="24">
        <f>100*C95/E95</f>
        <v>99.322568158059937</v>
      </c>
      <c r="G95" s="40"/>
      <c r="H95" s="25" t="s">
        <v>20</v>
      </c>
      <c r="I95" s="25">
        <v>0.05</v>
      </c>
      <c r="J95" s="25">
        <v>1</v>
      </c>
      <c r="K95" s="44">
        <v>44792</v>
      </c>
      <c r="L95" s="4"/>
    </row>
    <row r="96" spans="1:12" s="13" customFormat="1" x14ac:dyDescent="0.15">
      <c r="A96" s="98" t="s">
        <v>139</v>
      </c>
      <c r="B96" s="98">
        <v>-2.5899999999999999E-2</v>
      </c>
      <c r="C96" s="99">
        <f t="shared" si="7"/>
        <v>-1.5056555207216899E-2</v>
      </c>
      <c r="D96" s="100">
        <f t="shared" si="6"/>
        <v>-1.5056555207216899E-2</v>
      </c>
      <c r="E96" s="101"/>
      <c r="F96" s="102"/>
      <c r="G96" s="103"/>
      <c r="H96" s="104" t="s">
        <v>20</v>
      </c>
      <c r="I96" s="104">
        <v>0.05</v>
      </c>
      <c r="J96" s="104">
        <v>1</v>
      </c>
      <c r="K96" s="105">
        <v>44792</v>
      </c>
      <c r="L96" s="106"/>
    </row>
    <row r="97" spans="1:12" s="13" customFormat="1" x14ac:dyDescent="0.15">
      <c r="A97" s="45" t="s">
        <v>30</v>
      </c>
      <c r="B97" s="45">
        <v>12.2</v>
      </c>
      <c r="C97" s="12">
        <f t="shared" ref="C97:C128" si="8">B97^2*0.00605104+B97*0.586551-0.0129813</f>
        <v>8.0435776935999996</v>
      </c>
      <c r="D97" s="93">
        <f t="shared" si="6"/>
        <v>8.0435776935999996</v>
      </c>
      <c r="E97" s="12">
        <v>8.0225493599999993</v>
      </c>
      <c r="F97" s="24">
        <f t="shared" ref="F97:F102" si="9">100*C97/E97</f>
        <v>100.26211535331707</v>
      </c>
      <c r="G97" s="40"/>
      <c r="H97" s="25" t="s">
        <v>20</v>
      </c>
      <c r="I97" s="25">
        <v>0.05</v>
      </c>
      <c r="J97" s="25">
        <v>1</v>
      </c>
      <c r="K97" s="44">
        <v>44792</v>
      </c>
      <c r="L97" s="4"/>
    </row>
    <row r="98" spans="1:12" s="13" customFormat="1" x14ac:dyDescent="0.15">
      <c r="A98" s="45" t="s">
        <v>31</v>
      </c>
      <c r="B98" s="45">
        <v>3.26</v>
      </c>
      <c r="C98" s="12">
        <f t="shared" si="8"/>
        <v>1.9634829927039998</v>
      </c>
      <c r="D98" s="93">
        <f t="shared" ref="D98:D129" si="10">C98*J98</f>
        <v>1.9634829927039998</v>
      </c>
      <c r="E98" s="12">
        <v>2.0056373399999998</v>
      </c>
      <c r="F98" s="24">
        <f t="shared" si="9"/>
        <v>97.898206896367427</v>
      </c>
      <c r="G98" s="41"/>
      <c r="H98" s="25" t="s">
        <v>20</v>
      </c>
      <c r="I98" s="25">
        <v>0.05</v>
      </c>
      <c r="J98" s="25">
        <v>1</v>
      </c>
      <c r="K98" s="44">
        <v>44792</v>
      </c>
      <c r="L98" s="4"/>
    </row>
    <row r="99" spans="1:12" s="13" customFormat="1" x14ac:dyDescent="0.15">
      <c r="A99" s="45" t="s">
        <v>32</v>
      </c>
      <c r="B99" s="45">
        <v>1.68</v>
      </c>
      <c r="C99" s="12">
        <f t="shared" si="8"/>
        <v>0.98950283529600014</v>
      </c>
      <c r="D99" s="93">
        <f t="shared" si="10"/>
        <v>0.98950283529600014</v>
      </c>
      <c r="E99" s="12">
        <v>1.0028186699999999</v>
      </c>
      <c r="F99" s="24">
        <f t="shared" si="9"/>
        <v>98.672159274417993</v>
      </c>
      <c r="G99" s="41"/>
      <c r="H99" s="25" t="s">
        <v>20</v>
      </c>
      <c r="I99" s="25">
        <v>0.05</v>
      </c>
      <c r="J99" s="25">
        <v>1</v>
      </c>
      <c r="K99" s="44">
        <v>44792</v>
      </c>
      <c r="L99" s="4"/>
    </row>
    <row r="100" spans="1:12" s="13" customFormat="1" x14ac:dyDescent="0.15">
      <c r="A100" s="45" t="s">
        <v>33</v>
      </c>
      <c r="B100" s="45">
        <v>0.85699999999999998</v>
      </c>
      <c r="C100" s="12">
        <f t="shared" si="8"/>
        <v>0.49413708727696004</v>
      </c>
      <c r="D100" s="94">
        <f t="shared" si="10"/>
        <v>0.49413708727696004</v>
      </c>
      <c r="E100" s="12">
        <v>0.50140933499999996</v>
      </c>
      <c r="F100" s="24">
        <f t="shared" si="9"/>
        <v>98.549638545712369</v>
      </c>
      <c r="G100" s="41"/>
      <c r="H100" s="25" t="s">
        <v>20</v>
      </c>
      <c r="I100" s="25">
        <v>0.05</v>
      </c>
      <c r="J100" s="25">
        <v>1</v>
      </c>
      <c r="K100" s="44">
        <v>44792</v>
      </c>
    </row>
    <row r="101" spans="1:12" s="13" customFormat="1" x14ac:dyDescent="0.15">
      <c r="A101" s="45" t="s">
        <v>34</v>
      </c>
      <c r="B101" s="45">
        <v>0.373</v>
      </c>
      <c r="C101" s="12">
        <f t="shared" si="8"/>
        <v>0.20664409814416002</v>
      </c>
      <c r="D101" s="93">
        <f t="shared" si="10"/>
        <v>0.20664409814416002</v>
      </c>
      <c r="E101" s="12">
        <v>0.19721114454277283</v>
      </c>
      <c r="F101" s="24">
        <f t="shared" si="9"/>
        <v>104.7831747152308</v>
      </c>
      <c r="G101" s="41"/>
      <c r="H101" s="25" t="s">
        <v>20</v>
      </c>
      <c r="I101" s="25">
        <v>0.05</v>
      </c>
      <c r="J101" s="25">
        <v>1</v>
      </c>
      <c r="K101" s="44">
        <v>44792</v>
      </c>
      <c r="L101" s="4"/>
    </row>
    <row r="102" spans="1:12" s="13" customFormat="1" x14ac:dyDescent="0.15">
      <c r="A102" s="45" t="s">
        <v>35</v>
      </c>
      <c r="B102" s="45">
        <v>0.218</v>
      </c>
      <c r="C102" s="12">
        <f t="shared" si="8"/>
        <v>0.11517438762495999</v>
      </c>
      <c r="D102" s="93">
        <f t="shared" si="10"/>
        <v>0.11517438762495999</v>
      </c>
      <c r="E102" s="12">
        <v>0.100281867</v>
      </c>
      <c r="F102" s="24">
        <f t="shared" si="9"/>
        <v>114.85066151087912</v>
      </c>
      <c r="G102" s="41"/>
      <c r="H102" s="25" t="s">
        <v>20</v>
      </c>
      <c r="I102" s="25">
        <v>0.05</v>
      </c>
      <c r="J102" s="25">
        <v>1</v>
      </c>
      <c r="K102" s="44">
        <v>44792</v>
      </c>
      <c r="L102" s="4"/>
    </row>
    <row r="103" spans="1:12" s="13" customFormat="1" x14ac:dyDescent="0.15">
      <c r="A103" s="45" t="s">
        <v>36</v>
      </c>
      <c r="B103" s="45">
        <v>5.8000000000000003E-2</v>
      </c>
      <c r="C103" s="12">
        <f t="shared" si="8"/>
        <v>2.1059013698560003E-2</v>
      </c>
      <c r="D103" s="94">
        <f t="shared" si="10"/>
        <v>2.1059013698560003E-2</v>
      </c>
      <c r="E103" s="12">
        <v>0</v>
      </c>
      <c r="F103" s="24"/>
      <c r="G103" s="40"/>
      <c r="H103" s="25" t="s">
        <v>20</v>
      </c>
      <c r="I103" s="25">
        <v>0.05</v>
      </c>
      <c r="J103" s="25">
        <v>1</v>
      </c>
      <c r="K103" s="44">
        <v>44792</v>
      </c>
    </row>
    <row r="104" spans="1:12" s="13" customFormat="1" x14ac:dyDescent="0.15">
      <c r="A104" s="45" t="s">
        <v>47</v>
      </c>
      <c r="B104" s="45">
        <v>1.51</v>
      </c>
      <c r="C104" s="12">
        <f t="shared" si="8"/>
        <v>0.88650768630400012</v>
      </c>
      <c r="D104" s="94">
        <f t="shared" si="10"/>
        <v>0.88650768630400012</v>
      </c>
      <c r="E104" s="12">
        <v>0.90400000000000003</v>
      </c>
      <c r="F104" s="24">
        <f>100*C104/E104</f>
        <v>98.065009546902658</v>
      </c>
      <c r="G104" s="40"/>
      <c r="H104" s="25" t="s">
        <v>20</v>
      </c>
      <c r="I104" s="25">
        <v>0.05</v>
      </c>
      <c r="J104" s="25">
        <v>1</v>
      </c>
      <c r="K104" s="44">
        <v>44792</v>
      </c>
      <c r="L104" s="4"/>
    </row>
    <row r="105" spans="1:12" s="13" customFormat="1" x14ac:dyDescent="0.15">
      <c r="A105" s="45" t="s">
        <v>51</v>
      </c>
      <c r="B105" s="45">
        <v>1.6100000000000001E-3</v>
      </c>
      <c r="C105" s="12">
        <f t="shared" si="8"/>
        <v>-1.2036937205099215E-2</v>
      </c>
      <c r="D105" s="94">
        <f t="shared" si="10"/>
        <v>-1.2036937205099215E-2</v>
      </c>
      <c r="E105" s="12"/>
      <c r="F105" s="24"/>
      <c r="G105" s="40"/>
      <c r="H105" s="25" t="s">
        <v>20</v>
      </c>
      <c r="I105" s="25">
        <v>0.05</v>
      </c>
      <c r="J105" s="25">
        <v>1</v>
      </c>
      <c r="K105" s="44">
        <v>44792</v>
      </c>
      <c r="L105" s="4"/>
    </row>
    <row r="106" spans="1:12" s="13" customFormat="1" x14ac:dyDescent="0.15">
      <c r="A106" s="45" t="s">
        <v>141</v>
      </c>
      <c r="B106" s="45">
        <v>4.0599999999999996</v>
      </c>
      <c r="C106" s="12">
        <f t="shared" si="8"/>
        <v>2.4681586829439999</v>
      </c>
      <c r="D106" s="94">
        <f t="shared" si="10"/>
        <v>2.4681586829439999</v>
      </c>
      <c r="E106" s="37"/>
      <c r="F106" s="24"/>
      <c r="G106" s="40">
        <f>200*ABS((D105-D106)/(D105+D106))</f>
        <v>201.96031605126768</v>
      </c>
      <c r="H106" s="25" t="s">
        <v>20</v>
      </c>
      <c r="I106" s="25">
        <v>0.05</v>
      </c>
      <c r="J106" s="25">
        <v>1</v>
      </c>
      <c r="K106" s="83">
        <v>44792</v>
      </c>
    </row>
    <row r="107" spans="1:12" s="13" customFormat="1" x14ac:dyDescent="0.15">
      <c r="A107" s="45" t="s">
        <v>142</v>
      </c>
      <c r="B107" s="45">
        <v>13.1</v>
      </c>
      <c r="C107" s="12">
        <f t="shared" si="8"/>
        <v>8.7092557744000008</v>
      </c>
      <c r="D107" s="94">
        <f t="shared" si="10"/>
        <v>8.7092557744000008</v>
      </c>
      <c r="E107" s="37"/>
      <c r="F107" s="24"/>
      <c r="G107" s="40"/>
      <c r="H107" s="25" t="s">
        <v>20</v>
      </c>
      <c r="I107" s="25">
        <v>0.05</v>
      </c>
      <c r="J107" s="25">
        <v>1</v>
      </c>
      <c r="K107" s="83">
        <v>44792</v>
      </c>
    </row>
    <row r="108" spans="1:12" s="13" customFormat="1" x14ac:dyDescent="0.15">
      <c r="A108" s="45" t="s">
        <v>143</v>
      </c>
      <c r="B108" s="45">
        <v>10</v>
      </c>
      <c r="C108" s="12">
        <f t="shared" si="8"/>
        <v>6.4576327000000004</v>
      </c>
      <c r="D108" s="94">
        <f t="shared" si="10"/>
        <v>6.4576327000000004</v>
      </c>
      <c r="E108" s="37"/>
      <c r="F108" s="24"/>
      <c r="G108" s="40"/>
      <c r="H108" s="25" t="s">
        <v>20</v>
      </c>
      <c r="I108" s="25">
        <v>0.05</v>
      </c>
      <c r="J108" s="25">
        <v>1</v>
      </c>
      <c r="K108" s="83">
        <v>44792</v>
      </c>
    </row>
    <row r="109" spans="1:12" s="13" customFormat="1" x14ac:dyDescent="0.15">
      <c r="A109" s="45" t="s">
        <v>144</v>
      </c>
      <c r="B109" s="45">
        <v>8.69</v>
      </c>
      <c r="C109" s="12">
        <f t="shared" si="8"/>
        <v>5.5410978317440005</v>
      </c>
      <c r="D109" s="94">
        <f t="shared" si="10"/>
        <v>5.5410978317440005</v>
      </c>
      <c r="E109" s="37"/>
      <c r="F109" s="24"/>
      <c r="G109" s="40"/>
      <c r="H109" s="25" t="s">
        <v>20</v>
      </c>
      <c r="I109" s="25">
        <v>0.05</v>
      </c>
      <c r="J109" s="25">
        <v>1</v>
      </c>
      <c r="K109" s="83">
        <v>44792</v>
      </c>
    </row>
    <row r="110" spans="1:12" s="13" customFormat="1" x14ac:dyDescent="0.15">
      <c r="A110" s="45" t="s">
        <v>44</v>
      </c>
      <c r="B110" s="45">
        <v>11.8</v>
      </c>
      <c r="C110" s="12">
        <f t="shared" si="8"/>
        <v>7.7508673096000011</v>
      </c>
      <c r="D110" s="94">
        <f t="shared" si="10"/>
        <v>7.7508673096000011</v>
      </c>
      <c r="E110" s="37">
        <v>8.0225493599999993</v>
      </c>
      <c r="F110" s="24">
        <f>100*C110/E110</f>
        <v>96.613519740313592</v>
      </c>
      <c r="G110" s="40"/>
      <c r="H110" s="25" t="s">
        <v>20</v>
      </c>
      <c r="I110" s="25">
        <v>0.05</v>
      </c>
      <c r="J110" s="25">
        <v>1</v>
      </c>
      <c r="K110" s="83">
        <v>44792</v>
      </c>
    </row>
    <row r="111" spans="1:12" s="13" customFormat="1" x14ac:dyDescent="0.15">
      <c r="A111" s="45" t="s">
        <v>45</v>
      </c>
      <c r="B111" s="45">
        <v>-2.5700000000000001E-2</v>
      </c>
      <c r="C111" s="12">
        <f t="shared" si="8"/>
        <v>-2.80516640485904E-2</v>
      </c>
      <c r="D111" s="94">
        <f t="shared" si="10"/>
        <v>-2.80516640485904E-2</v>
      </c>
      <c r="E111" s="37"/>
      <c r="F111" s="24"/>
      <c r="G111" s="40"/>
      <c r="H111" s="25" t="s">
        <v>20</v>
      </c>
      <c r="I111" s="25">
        <v>0.05</v>
      </c>
      <c r="J111" s="25">
        <v>1</v>
      </c>
      <c r="K111" s="83">
        <v>44792</v>
      </c>
    </row>
    <row r="112" spans="1:12" s="13" customFormat="1" x14ac:dyDescent="0.15">
      <c r="A112" s="45" t="s">
        <v>150</v>
      </c>
      <c r="B112" s="45">
        <v>0.68300000000000005</v>
      </c>
      <c r="C112" s="12">
        <f t="shared" si="8"/>
        <v>0.39045577659856007</v>
      </c>
      <c r="D112" s="94">
        <f t="shared" si="10"/>
        <v>0.39045577659856007</v>
      </c>
      <c r="E112" s="37"/>
      <c r="F112" s="24"/>
      <c r="G112" s="40"/>
      <c r="H112" s="25" t="s">
        <v>20</v>
      </c>
      <c r="I112" s="25">
        <v>0.05</v>
      </c>
      <c r="J112" s="25">
        <v>1</v>
      </c>
      <c r="K112" s="83">
        <v>44792</v>
      </c>
    </row>
    <row r="113" spans="1:11" s="13" customFormat="1" x14ac:dyDescent="0.15">
      <c r="A113" s="45" t="s">
        <v>180</v>
      </c>
      <c r="B113" s="45">
        <v>0.63600000000000001</v>
      </c>
      <c r="C113" s="12">
        <f t="shared" si="8"/>
        <v>0.36251275747584005</v>
      </c>
      <c r="D113" s="94">
        <f t="shared" si="10"/>
        <v>0.36251275747584005</v>
      </c>
      <c r="E113" s="37"/>
      <c r="F113" s="24"/>
      <c r="G113" s="40"/>
      <c r="H113" s="25" t="s">
        <v>20</v>
      </c>
      <c r="I113" s="25">
        <v>0.05</v>
      </c>
      <c r="J113" s="25">
        <v>1</v>
      </c>
      <c r="K113" s="83">
        <v>44792</v>
      </c>
    </row>
    <row r="114" spans="1:11" s="13" customFormat="1" x14ac:dyDescent="0.15">
      <c r="A114" s="45" t="s">
        <v>152</v>
      </c>
      <c r="B114" s="45">
        <v>0.39500000000000002</v>
      </c>
      <c r="C114" s="12">
        <f t="shared" si="8"/>
        <v>0.21965045851600001</v>
      </c>
      <c r="D114" s="94">
        <f t="shared" si="10"/>
        <v>0.21965045851600001</v>
      </c>
      <c r="E114" s="37"/>
      <c r="F114" s="24"/>
      <c r="G114" s="40"/>
      <c r="H114" s="25" t="s">
        <v>20</v>
      </c>
      <c r="I114" s="25">
        <v>0.05</v>
      </c>
      <c r="J114" s="25">
        <v>1</v>
      </c>
      <c r="K114" s="83">
        <v>44792</v>
      </c>
    </row>
    <row r="115" spans="1:11" s="13" customFormat="1" x14ac:dyDescent="0.15">
      <c r="A115" s="45" t="s">
        <v>158</v>
      </c>
      <c r="B115" s="45">
        <v>0.75600000000000001</v>
      </c>
      <c r="C115" s="12">
        <f t="shared" si="8"/>
        <v>0.43390964319744008</v>
      </c>
      <c r="D115" s="94">
        <f t="shared" si="10"/>
        <v>0.43390964319744008</v>
      </c>
      <c r="E115" s="37"/>
      <c r="F115" s="24"/>
      <c r="G115" s="40"/>
      <c r="H115" s="25" t="s">
        <v>20</v>
      </c>
      <c r="I115" s="25">
        <v>0.05</v>
      </c>
      <c r="J115" s="25">
        <v>1</v>
      </c>
      <c r="K115" s="83">
        <v>44792</v>
      </c>
    </row>
    <row r="116" spans="1:11" x14ac:dyDescent="0.15">
      <c r="A116" s="45" t="s">
        <v>181</v>
      </c>
      <c r="B116" s="45">
        <v>11.8</v>
      </c>
      <c r="C116" s="12">
        <f t="shared" si="8"/>
        <v>7.7508673096000011</v>
      </c>
      <c r="D116" s="94">
        <f t="shared" si="10"/>
        <v>77.50867309600001</v>
      </c>
      <c r="E116" s="37"/>
      <c r="F116" s="24"/>
      <c r="G116" s="40"/>
      <c r="H116" s="25" t="s">
        <v>20</v>
      </c>
      <c r="I116" s="25">
        <v>0.05</v>
      </c>
      <c r="J116" s="25">
        <v>10</v>
      </c>
      <c r="K116" s="44">
        <v>44792</v>
      </c>
    </row>
    <row r="117" spans="1:11" x14ac:dyDescent="0.15">
      <c r="A117" s="45" t="s">
        <v>91</v>
      </c>
      <c r="B117" s="45">
        <v>12.2</v>
      </c>
      <c r="C117" s="12">
        <f t="shared" si="8"/>
        <v>8.0435776935999996</v>
      </c>
      <c r="D117" s="94">
        <f t="shared" si="10"/>
        <v>8.0435776935999996</v>
      </c>
      <c r="E117" s="12">
        <v>8.0225493599999993</v>
      </c>
      <c r="F117" s="24">
        <f>100*C117/E117</f>
        <v>100.26211535331707</v>
      </c>
      <c r="G117" s="40"/>
      <c r="H117" s="25" t="s">
        <v>20</v>
      </c>
      <c r="I117" s="25">
        <v>0.05</v>
      </c>
      <c r="J117" s="25">
        <v>1</v>
      </c>
      <c r="K117" s="44">
        <v>44792</v>
      </c>
    </row>
    <row r="118" spans="1:11" x14ac:dyDescent="0.15">
      <c r="A118" s="45" t="s">
        <v>46</v>
      </c>
      <c r="B118" s="45">
        <v>-2.0500000000000001E-2</v>
      </c>
      <c r="C118" s="12">
        <f t="shared" si="8"/>
        <v>-2.500305255044E-2</v>
      </c>
      <c r="D118" s="94">
        <f t="shared" si="10"/>
        <v>-2.500305255044E-2</v>
      </c>
      <c r="E118" s="12"/>
      <c r="F118" s="24"/>
      <c r="G118" s="40"/>
      <c r="H118" s="25" t="s">
        <v>20</v>
      </c>
      <c r="I118" s="25">
        <v>0.05</v>
      </c>
      <c r="J118" s="25">
        <v>1</v>
      </c>
      <c r="K118" s="44">
        <v>44792</v>
      </c>
    </row>
    <row r="119" spans="1:11" x14ac:dyDescent="0.15">
      <c r="A119" s="45" t="s">
        <v>182</v>
      </c>
      <c r="B119" s="45">
        <v>11.7</v>
      </c>
      <c r="C119" s="12">
        <f t="shared" si="8"/>
        <v>7.6779922656000004</v>
      </c>
      <c r="D119" s="94">
        <f t="shared" si="10"/>
        <v>76.779922655999997</v>
      </c>
      <c r="E119" s="37"/>
      <c r="F119" s="24"/>
      <c r="G119" s="40"/>
      <c r="H119" s="25" t="s">
        <v>20</v>
      </c>
      <c r="I119" s="25">
        <v>0.05</v>
      </c>
      <c r="J119" s="25">
        <v>10</v>
      </c>
      <c r="K119" s="44">
        <v>44792</v>
      </c>
    </row>
    <row r="120" spans="1:11" x14ac:dyDescent="0.15">
      <c r="A120" s="45" t="s">
        <v>183</v>
      </c>
      <c r="B120" s="45">
        <v>11.5</v>
      </c>
      <c r="C120" s="12">
        <f t="shared" si="8"/>
        <v>7.5326052400000005</v>
      </c>
      <c r="D120" s="94">
        <f t="shared" si="10"/>
        <v>75.326052400000009</v>
      </c>
      <c r="E120" s="37"/>
      <c r="F120" s="24"/>
      <c r="G120" s="40"/>
      <c r="H120" s="25" t="s">
        <v>20</v>
      </c>
      <c r="I120" s="25">
        <v>0.05</v>
      </c>
      <c r="J120" s="25">
        <v>10</v>
      </c>
      <c r="K120" s="44">
        <v>44792</v>
      </c>
    </row>
    <row r="121" spans="1:11" x14ac:dyDescent="0.15">
      <c r="A121" s="45" t="s">
        <v>184</v>
      </c>
      <c r="B121" s="45">
        <v>11.7</v>
      </c>
      <c r="C121" s="12">
        <f t="shared" si="8"/>
        <v>7.6779922656000004</v>
      </c>
      <c r="D121" s="94">
        <f t="shared" si="10"/>
        <v>76.779922655999997</v>
      </c>
      <c r="E121" s="37"/>
      <c r="F121" s="24"/>
      <c r="G121" s="40"/>
      <c r="H121" s="25" t="s">
        <v>20</v>
      </c>
      <c r="I121" s="25">
        <v>0.05</v>
      </c>
      <c r="J121" s="25">
        <v>10</v>
      </c>
      <c r="K121" s="44">
        <v>44792</v>
      </c>
    </row>
    <row r="122" spans="1:11" x14ac:dyDescent="0.15">
      <c r="A122" s="45" t="s">
        <v>185</v>
      </c>
      <c r="B122" s="45">
        <v>11.3</v>
      </c>
      <c r="C122" s="12">
        <f t="shared" si="8"/>
        <v>7.3877022976000015</v>
      </c>
      <c r="D122" s="94">
        <f t="shared" si="10"/>
        <v>73.877022976000021</v>
      </c>
      <c r="E122" s="37"/>
      <c r="F122" s="24"/>
      <c r="G122" s="40"/>
      <c r="H122" s="25" t="s">
        <v>20</v>
      </c>
      <c r="I122" s="25">
        <v>0.05</v>
      </c>
      <c r="J122" s="25">
        <v>10</v>
      </c>
      <c r="K122" s="44">
        <v>44792</v>
      </c>
    </row>
    <row r="123" spans="1:11" x14ac:dyDescent="0.15">
      <c r="A123" s="45" t="s">
        <v>186</v>
      </c>
      <c r="B123" s="45">
        <v>10.8</v>
      </c>
      <c r="C123" s="12">
        <f t="shared" si="8"/>
        <v>7.0275628056000015</v>
      </c>
      <c r="D123" s="94">
        <f t="shared" si="10"/>
        <v>70.275628056000016</v>
      </c>
      <c r="E123" s="37"/>
      <c r="F123" s="24"/>
      <c r="G123" s="40"/>
      <c r="H123" s="25" t="s">
        <v>20</v>
      </c>
      <c r="I123" s="25">
        <v>0.05</v>
      </c>
      <c r="J123" s="25">
        <v>10</v>
      </c>
      <c r="K123" s="44">
        <v>44792</v>
      </c>
    </row>
    <row r="124" spans="1:11" x14ac:dyDescent="0.15">
      <c r="A124" s="45" t="s">
        <v>187</v>
      </c>
      <c r="B124" s="45">
        <v>11.8</v>
      </c>
      <c r="C124" s="12">
        <f t="shared" si="8"/>
        <v>7.7508673096000011</v>
      </c>
      <c r="D124" s="94">
        <f t="shared" si="10"/>
        <v>77.50867309600001</v>
      </c>
      <c r="E124" s="37"/>
      <c r="F124" s="24"/>
      <c r="G124" s="40"/>
      <c r="H124" s="25" t="s">
        <v>20</v>
      </c>
      <c r="I124" s="25">
        <v>0.05</v>
      </c>
      <c r="J124" s="25">
        <v>10</v>
      </c>
      <c r="K124" s="44">
        <v>44792</v>
      </c>
    </row>
    <row r="125" spans="1:11" x14ac:dyDescent="0.15">
      <c r="A125" s="45" t="s">
        <v>188</v>
      </c>
      <c r="B125" s="45">
        <v>12</v>
      </c>
      <c r="C125" s="12">
        <f t="shared" si="8"/>
        <v>7.8969804600000009</v>
      </c>
      <c r="D125" s="94">
        <f t="shared" si="10"/>
        <v>78.969804600000003</v>
      </c>
      <c r="E125" s="37"/>
      <c r="F125" s="24"/>
      <c r="G125" s="40"/>
      <c r="H125" s="25" t="s">
        <v>20</v>
      </c>
      <c r="I125" s="25">
        <v>0.05</v>
      </c>
      <c r="J125" s="25">
        <v>10</v>
      </c>
      <c r="K125" s="44">
        <v>44792</v>
      </c>
    </row>
    <row r="126" spans="1:11" x14ac:dyDescent="0.15">
      <c r="A126" s="45" t="s">
        <v>189</v>
      </c>
      <c r="B126" s="45">
        <v>7.79</v>
      </c>
      <c r="C126" s="12">
        <f t="shared" si="8"/>
        <v>4.9234529064640009</v>
      </c>
      <c r="D126" s="94">
        <f t="shared" si="10"/>
        <v>49.234529064640007</v>
      </c>
      <c r="E126" s="37"/>
      <c r="F126" s="24"/>
      <c r="G126" s="40"/>
      <c r="H126" s="25" t="s">
        <v>20</v>
      </c>
      <c r="I126" s="25">
        <v>0.05</v>
      </c>
      <c r="J126" s="25">
        <v>10</v>
      </c>
      <c r="K126" s="44">
        <v>44792</v>
      </c>
    </row>
    <row r="127" spans="1:11" x14ac:dyDescent="0.15">
      <c r="A127" s="45" t="s">
        <v>190</v>
      </c>
      <c r="B127" s="45">
        <v>6.49</v>
      </c>
      <c r="C127" s="12">
        <f t="shared" si="8"/>
        <v>4.048605099904</v>
      </c>
      <c r="D127" s="94">
        <f t="shared" si="10"/>
        <v>40.486050999040003</v>
      </c>
      <c r="E127" s="37"/>
      <c r="F127" s="24"/>
      <c r="G127" s="40"/>
      <c r="H127" s="25" t="s">
        <v>20</v>
      </c>
      <c r="I127" s="25">
        <v>0.05</v>
      </c>
      <c r="J127" s="25">
        <v>10</v>
      </c>
      <c r="K127" s="44">
        <v>44792</v>
      </c>
    </row>
    <row r="128" spans="1:11" x14ac:dyDescent="0.15">
      <c r="A128" s="45" t="s">
        <v>191</v>
      </c>
      <c r="B128" s="45">
        <v>7.38</v>
      </c>
      <c r="C128" s="12">
        <f t="shared" si="8"/>
        <v>4.6453313429760001</v>
      </c>
      <c r="D128" s="94">
        <f t="shared" si="10"/>
        <v>46.453313429760001</v>
      </c>
      <c r="E128" s="37"/>
      <c r="F128" s="24"/>
      <c r="G128" s="40"/>
      <c r="H128" s="25" t="s">
        <v>20</v>
      </c>
      <c r="I128" s="25">
        <v>0.05</v>
      </c>
      <c r="J128" s="25">
        <v>10</v>
      </c>
      <c r="K128" s="44">
        <v>44792</v>
      </c>
    </row>
    <row r="129" spans="1:11" x14ac:dyDescent="0.15">
      <c r="A129" s="45" t="s">
        <v>102</v>
      </c>
      <c r="B129" s="45">
        <v>12.3</v>
      </c>
      <c r="C129" s="12">
        <f t="shared" ref="C129:C160" si="11">B129^2*0.00605104+B129*0.586551-0.0129813</f>
        <v>8.1170578416000012</v>
      </c>
      <c r="D129" s="94">
        <f t="shared" si="10"/>
        <v>8.1170578416000012</v>
      </c>
      <c r="E129" s="37">
        <v>8.0225493599999993</v>
      </c>
      <c r="F129" s="24">
        <f>100*C129/E129</f>
        <v>101.17803552660226</v>
      </c>
      <c r="G129" s="40"/>
      <c r="H129" s="25" t="s">
        <v>20</v>
      </c>
      <c r="I129" s="25">
        <v>0.05</v>
      </c>
      <c r="J129" s="25">
        <v>1</v>
      </c>
      <c r="K129" s="44">
        <v>44792</v>
      </c>
    </row>
    <row r="130" spans="1:11" x14ac:dyDescent="0.15">
      <c r="A130" s="45" t="s">
        <v>103</v>
      </c>
      <c r="B130" s="45">
        <v>-2.1299999999999999E-2</v>
      </c>
      <c r="C130" s="12">
        <f t="shared" si="11"/>
        <v>-2.5472091003662399E-2</v>
      </c>
      <c r="D130" s="94">
        <f t="shared" ref="D130:D161" si="12">C130*J130</f>
        <v>-2.5472091003662399E-2</v>
      </c>
      <c r="E130" s="37"/>
      <c r="F130" s="24"/>
      <c r="G130" s="40"/>
      <c r="H130" s="25" t="s">
        <v>20</v>
      </c>
      <c r="I130" s="25">
        <v>0.05</v>
      </c>
      <c r="J130" s="25">
        <v>1</v>
      </c>
      <c r="K130" s="44">
        <v>44792</v>
      </c>
    </row>
    <row r="131" spans="1:11" x14ac:dyDescent="0.15">
      <c r="A131" s="45" t="s">
        <v>192</v>
      </c>
      <c r="B131" s="45">
        <v>4.24</v>
      </c>
      <c r="C131" s="12">
        <f t="shared" si="11"/>
        <v>2.5827781167040005</v>
      </c>
      <c r="D131" s="94">
        <f t="shared" si="12"/>
        <v>25.827781167040005</v>
      </c>
      <c r="E131" s="37"/>
      <c r="F131" s="24"/>
      <c r="G131" s="40"/>
      <c r="H131" s="25" t="s">
        <v>20</v>
      </c>
      <c r="I131" s="25">
        <v>0.05</v>
      </c>
      <c r="J131" s="25">
        <v>10</v>
      </c>
      <c r="K131" s="44">
        <v>44792</v>
      </c>
    </row>
    <row r="132" spans="1:11" x14ac:dyDescent="0.15">
      <c r="A132" s="45" t="s">
        <v>193</v>
      </c>
      <c r="B132" s="45">
        <v>4.47</v>
      </c>
      <c r="C132" s="12">
        <f t="shared" si="11"/>
        <v>2.7298068951360004</v>
      </c>
      <c r="D132" s="94">
        <f t="shared" si="12"/>
        <v>27.298068951360005</v>
      </c>
      <c r="E132" s="37"/>
      <c r="F132" s="24"/>
      <c r="G132" s="40"/>
      <c r="H132" s="25" t="s">
        <v>20</v>
      </c>
      <c r="I132" s="25">
        <v>0.05</v>
      </c>
      <c r="J132" s="25">
        <v>10</v>
      </c>
      <c r="K132" s="44">
        <v>44792</v>
      </c>
    </row>
    <row r="133" spans="1:11" x14ac:dyDescent="0.15">
      <c r="A133" s="45" t="s">
        <v>194</v>
      </c>
      <c r="B133" s="45">
        <v>4.1500000000000004</v>
      </c>
      <c r="C133" s="12">
        <f t="shared" si="11"/>
        <v>2.5254193864000007</v>
      </c>
      <c r="D133" s="94">
        <f t="shared" si="12"/>
        <v>25.254193864000008</v>
      </c>
      <c r="E133" s="37"/>
      <c r="F133" s="24"/>
      <c r="G133" s="40"/>
      <c r="H133" s="25" t="s">
        <v>20</v>
      </c>
      <c r="I133" s="25">
        <v>0.05</v>
      </c>
      <c r="J133" s="25">
        <v>10</v>
      </c>
      <c r="K133" s="44">
        <v>44792</v>
      </c>
    </row>
    <row r="134" spans="1:11" x14ac:dyDescent="0.15">
      <c r="A134" s="45" t="s">
        <v>195</v>
      </c>
      <c r="B134" s="45">
        <v>4.1500000000000004</v>
      </c>
      <c r="C134" s="12">
        <f t="shared" si="11"/>
        <v>2.5254193864000007</v>
      </c>
      <c r="D134" s="94">
        <f t="shared" si="12"/>
        <v>25.254193864000008</v>
      </c>
      <c r="E134" s="37"/>
      <c r="F134" s="24"/>
      <c r="G134" s="40"/>
      <c r="H134" s="25" t="s">
        <v>20</v>
      </c>
      <c r="I134" s="25">
        <v>0.05</v>
      </c>
      <c r="J134" s="25">
        <v>10</v>
      </c>
      <c r="K134" s="44">
        <v>44792</v>
      </c>
    </row>
    <row r="135" spans="1:11" x14ac:dyDescent="0.15">
      <c r="A135" s="45" t="s">
        <v>196</v>
      </c>
      <c r="B135" s="45">
        <v>19.399999999999999</v>
      </c>
      <c r="C135" s="12">
        <f t="shared" si="11"/>
        <v>13.643477514400001</v>
      </c>
      <c r="D135" s="94">
        <f t="shared" si="12"/>
        <v>136.43477514400001</v>
      </c>
      <c r="E135" s="37"/>
      <c r="F135" s="24"/>
      <c r="G135" s="40"/>
      <c r="H135" s="25" t="s">
        <v>20</v>
      </c>
      <c r="I135" s="25">
        <v>0.05</v>
      </c>
      <c r="J135" s="25">
        <v>10</v>
      </c>
      <c r="K135" s="44">
        <v>44792</v>
      </c>
    </row>
    <row r="136" spans="1:11" x14ac:dyDescent="0.15">
      <c r="A136" s="45" t="s">
        <v>197</v>
      </c>
      <c r="B136" s="45">
        <v>18.399999999999999</v>
      </c>
      <c r="C136" s="12">
        <f t="shared" si="11"/>
        <v>12.828197202399998</v>
      </c>
      <c r="D136" s="94">
        <f t="shared" si="12"/>
        <v>128.28197202399997</v>
      </c>
      <c r="E136" s="37"/>
      <c r="F136" s="24"/>
      <c r="G136" s="40"/>
      <c r="H136" s="25" t="s">
        <v>20</v>
      </c>
      <c r="I136" s="25">
        <v>0.05</v>
      </c>
      <c r="J136" s="25">
        <v>10</v>
      </c>
      <c r="K136" s="44">
        <v>44792</v>
      </c>
    </row>
    <row r="137" spans="1:11" x14ac:dyDescent="0.15">
      <c r="A137" s="45" t="s">
        <v>198</v>
      </c>
      <c r="B137" s="45">
        <v>20.100000000000001</v>
      </c>
      <c r="C137" s="12">
        <f t="shared" si="11"/>
        <v>14.221374470400002</v>
      </c>
      <c r="D137" s="94">
        <f t="shared" si="12"/>
        <v>142.21374470400002</v>
      </c>
      <c r="E137" s="37"/>
      <c r="F137" s="24"/>
      <c r="G137" s="40"/>
      <c r="H137" s="25" t="s">
        <v>20</v>
      </c>
      <c r="I137" s="25">
        <v>0.05</v>
      </c>
      <c r="J137" s="25">
        <v>10</v>
      </c>
      <c r="K137" s="44">
        <v>44792</v>
      </c>
    </row>
    <row r="138" spans="1:11" x14ac:dyDescent="0.15">
      <c r="A138" s="45" t="s">
        <v>199</v>
      </c>
      <c r="B138" s="45">
        <v>19.100000000000001</v>
      </c>
      <c r="C138" s="12">
        <f t="shared" si="11"/>
        <v>13.397622702400003</v>
      </c>
      <c r="D138" s="94">
        <f t="shared" si="12"/>
        <v>133.97622702400002</v>
      </c>
      <c r="E138" s="37"/>
      <c r="F138" s="24"/>
      <c r="G138" s="40"/>
      <c r="H138" s="25" t="s">
        <v>20</v>
      </c>
      <c r="I138" s="25">
        <v>0.05</v>
      </c>
      <c r="J138" s="25">
        <v>10</v>
      </c>
      <c r="K138" s="44">
        <v>44792</v>
      </c>
    </row>
    <row r="139" spans="1:11" x14ac:dyDescent="0.15">
      <c r="A139" s="45" t="s">
        <v>200</v>
      </c>
      <c r="B139" s="45">
        <v>4.3099999999999996</v>
      </c>
      <c r="C139" s="12">
        <f t="shared" si="11"/>
        <v>2.627458234144</v>
      </c>
      <c r="D139" s="94">
        <f t="shared" si="12"/>
        <v>26.274582341440002</v>
      </c>
      <c r="E139" s="37"/>
      <c r="F139" s="24"/>
      <c r="G139" s="40"/>
      <c r="H139" s="25" t="s">
        <v>20</v>
      </c>
      <c r="I139" s="25">
        <v>0.05</v>
      </c>
      <c r="J139" s="25">
        <v>10</v>
      </c>
      <c r="K139" s="44">
        <v>44792</v>
      </c>
    </row>
    <row r="140" spans="1:11" x14ac:dyDescent="0.15">
      <c r="A140" s="45" t="s">
        <v>201</v>
      </c>
      <c r="B140" s="45">
        <v>17.899999999999999</v>
      </c>
      <c r="C140" s="12">
        <f t="shared" si="11"/>
        <v>12.425095326399999</v>
      </c>
      <c r="D140" s="94">
        <f t="shared" si="12"/>
        <v>124.25095326399999</v>
      </c>
      <c r="E140" s="37"/>
      <c r="F140" s="24"/>
      <c r="G140" s="40"/>
      <c r="H140" s="25" t="s">
        <v>20</v>
      </c>
      <c r="I140" s="25">
        <v>0.05</v>
      </c>
      <c r="J140" s="25">
        <v>10</v>
      </c>
      <c r="K140" s="44">
        <v>44792</v>
      </c>
    </row>
    <row r="141" spans="1:11" x14ac:dyDescent="0.15">
      <c r="A141" s="45" t="s">
        <v>114</v>
      </c>
      <c r="B141" s="45">
        <v>12.2</v>
      </c>
      <c r="C141" s="12">
        <f t="shared" si="11"/>
        <v>8.0435776935999996</v>
      </c>
      <c r="D141" s="94">
        <f t="shared" si="12"/>
        <v>8.0435776935999996</v>
      </c>
      <c r="E141" s="37">
        <v>8.0225493599999993</v>
      </c>
      <c r="F141" s="24">
        <f>100*C141/E141</f>
        <v>100.26211535331707</v>
      </c>
      <c r="G141" s="40"/>
      <c r="H141" s="25" t="s">
        <v>20</v>
      </c>
      <c r="I141" s="25">
        <v>0.05</v>
      </c>
      <c r="J141" s="25">
        <v>1</v>
      </c>
      <c r="K141" s="44">
        <v>44792</v>
      </c>
    </row>
    <row r="142" spans="1:11" x14ac:dyDescent="0.15">
      <c r="A142" s="45" t="s">
        <v>115</v>
      </c>
      <c r="B142" s="45">
        <v>-2.2200000000000001E-2</v>
      </c>
      <c r="C142" s="12">
        <f t="shared" si="11"/>
        <v>-2.5999750005446402E-2</v>
      </c>
      <c r="D142" s="94">
        <f t="shared" si="12"/>
        <v>-2.5999750005446402E-2</v>
      </c>
      <c r="E142" s="37"/>
      <c r="F142" s="24"/>
      <c r="G142" s="40"/>
      <c r="H142" s="25" t="s">
        <v>20</v>
      </c>
      <c r="I142" s="25">
        <v>0.05</v>
      </c>
      <c r="J142" s="25">
        <v>1</v>
      </c>
      <c r="K142" s="44">
        <v>44792</v>
      </c>
    </row>
    <row r="143" spans="1:11" x14ac:dyDescent="0.15">
      <c r="A143" s="45" t="s">
        <v>202</v>
      </c>
      <c r="B143" s="45">
        <v>18.5</v>
      </c>
      <c r="C143" s="12">
        <f t="shared" si="11"/>
        <v>12.909180640000001</v>
      </c>
      <c r="D143" s="94">
        <f t="shared" si="12"/>
        <v>129.0918064</v>
      </c>
      <c r="E143" s="37"/>
      <c r="F143" s="24"/>
      <c r="G143" s="40"/>
      <c r="H143" s="25" t="s">
        <v>20</v>
      </c>
      <c r="I143" s="25">
        <v>0.05</v>
      </c>
      <c r="J143" s="25">
        <v>10</v>
      </c>
      <c r="K143" s="44">
        <v>44792</v>
      </c>
    </row>
    <row r="144" spans="1:11" x14ac:dyDescent="0.15">
      <c r="A144" s="45" t="s">
        <v>203</v>
      </c>
      <c r="B144" s="45">
        <v>17.7</v>
      </c>
      <c r="C144" s="12">
        <f t="shared" si="11"/>
        <v>12.264701721600002</v>
      </c>
      <c r="D144" s="94">
        <f t="shared" si="12"/>
        <v>122.64701721600002</v>
      </c>
      <c r="E144" s="37"/>
      <c r="F144" s="24"/>
      <c r="G144" s="40"/>
      <c r="H144" s="25" t="s">
        <v>20</v>
      </c>
      <c r="I144" s="25">
        <v>0.05</v>
      </c>
      <c r="J144" s="25">
        <v>10</v>
      </c>
      <c r="K144" s="44">
        <v>44792</v>
      </c>
    </row>
    <row r="145" spans="1:11" x14ac:dyDescent="0.15">
      <c r="A145" s="45" t="s">
        <v>204</v>
      </c>
      <c r="B145" s="45">
        <v>19.5</v>
      </c>
      <c r="C145" s="12">
        <f t="shared" si="11"/>
        <v>13.725671160000001</v>
      </c>
      <c r="D145" s="94">
        <f t="shared" si="12"/>
        <v>137.25671160000002</v>
      </c>
      <c r="E145" s="37"/>
      <c r="F145" s="24"/>
      <c r="G145" s="40"/>
      <c r="H145" s="25" t="s">
        <v>20</v>
      </c>
      <c r="I145" s="25">
        <v>0.05</v>
      </c>
      <c r="J145" s="25">
        <v>10</v>
      </c>
      <c r="K145" s="44">
        <v>44792</v>
      </c>
    </row>
    <row r="146" spans="1:11" x14ac:dyDescent="0.15">
      <c r="A146" s="45" t="s">
        <v>205</v>
      </c>
      <c r="B146" s="45">
        <v>4.01</v>
      </c>
      <c r="C146" s="12">
        <f t="shared" si="11"/>
        <v>2.4363895383040002</v>
      </c>
      <c r="D146" s="94">
        <f t="shared" si="12"/>
        <v>24.363895383040003</v>
      </c>
      <c r="E146" s="37"/>
      <c r="F146" s="24"/>
      <c r="G146" s="40"/>
      <c r="H146" s="25" t="s">
        <v>20</v>
      </c>
      <c r="I146" s="25">
        <v>0.05</v>
      </c>
      <c r="J146" s="25">
        <v>10</v>
      </c>
      <c r="K146" s="44">
        <v>44792</v>
      </c>
    </row>
    <row r="147" spans="1:11" x14ac:dyDescent="0.15">
      <c r="A147" s="45" t="s">
        <v>206</v>
      </c>
      <c r="B147" s="45">
        <v>4.5</v>
      </c>
      <c r="C147" s="12">
        <f t="shared" si="11"/>
        <v>2.7490317600000003</v>
      </c>
      <c r="D147" s="94">
        <f t="shared" si="12"/>
        <v>27.490317600000004</v>
      </c>
      <c r="E147" s="37"/>
      <c r="F147" s="24"/>
      <c r="G147" s="40"/>
      <c r="H147" s="25" t="s">
        <v>20</v>
      </c>
      <c r="I147" s="25">
        <v>0.05</v>
      </c>
      <c r="J147" s="25">
        <v>10</v>
      </c>
      <c r="K147" s="44">
        <v>44792</v>
      </c>
    </row>
    <row r="148" spans="1:11" x14ac:dyDescent="0.15">
      <c r="A148" s="45" t="s">
        <v>207</v>
      </c>
      <c r="B148" s="45">
        <v>3.88</v>
      </c>
      <c r="C148" s="12">
        <f t="shared" si="11"/>
        <v>2.3539313565760001</v>
      </c>
      <c r="D148" s="94">
        <f t="shared" si="12"/>
        <v>23.539313565760001</v>
      </c>
      <c r="E148" s="37"/>
      <c r="F148" s="24"/>
      <c r="G148" s="40"/>
      <c r="H148" s="25" t="s">
        <v>20</v>
      </c>
      <c r="I148" s="25">
        <v>0.05</v>
      </c>
      <c r="J148" s="25">
        <v>10</v>
      </c>
      <c r="K148" s="44">
        <v>44792</v>
      </c>
    </row>
    <row r="149" spans="1:11" x14ac:dyDescent="0.15">
      <c r="A149" s="45" t="s">
        <v>208</v>
      </c>
      <c r="B149" s="45">
        <v>7.76</v>
      </c>
      <c r="C149" s="12">
        <f t="shared" si="11"/>
        <v>4.9030335663039999</v>
      </c>
      <c r="D149" s="94">
        <f t="shared" si="12"/>
        <v>49.030335663039999</v>
      </c>
      <c r="E149" s="37"/>
      <c r="F149" s="24"/>
      <c r="G149" s="40"/>
      <c r="H149" s="25" t="s">
        <v>20</v>
      </c>
      <c r="I149" s="25">
        <v>0.05</v>
      </c>
      <c r="J149" s="25">
        <v>10</v>
      </c>
      <c r="K149" s="44">
        <v>44792</v>
      </c>
    </row>
    <row r="150" spans="1:11" x14ac:dyDescent="0.15">
      <c r="A150" s="45" t="s">
        <v>209</v>
      </c>
      <c r="B150" s="45">
        <v>8</v>
      </c>
      <c r="C150" s="12">
        <f t="shared" si="11"/>
        <v>5.0666932600000001</v>
      </c>
      <c r="D150" s="94">
        <f t="shared" si="12"/>
        <v>50.666932600000003</v>
      </c>
      <c r="E150" s="37"/>
      <c r="F150" s="24"/>
      <c r="G150" s="40"/>
      <c r="H150" s="25" t="s">
        <v>20</v>
      </c>
      <c r="I150" s="25">
        <v>0.05</v>
      </c>
      <c r="J150" s="25">
        <v>10</v>
      </c>
      <c r="K150" s="44">
        <v>44792</v>
      </c>
    </row>
    <row r="151" spans="1:11" x14ac:dyDescent="0.15">
      <c r="A151" s="45" t="s">
        <v>210</v>
      </c>
      <c r="B151" s="45">
        <v>7.71</v>
      </c>
      <c r="C151" s="12">
        <f t="shared" si="11"/>
        <v>4.8690255368640001</v>
      </c>
      <c r="D151" s="94">
        <f t="shared" si="12"/>
        <v>48.690255368640003</v>
      </c>
      <c r="E151" s="37"/>
      <c r="F151" s="24"/>
      <c r="G151" s="40"/>
      <c r="H151" s="25" t="s">
        <v>20</v>
      </c>
      <c r="I151" s="25">
        <v>0.05</v>
      </c>
      <c r="J151" s="25">
        <v>10</v>
      </c>
      <c r="K151" s="44">
        <v>44792</v>
      </c>
    </row>
    <row r="152" spans="1:11" x14ac:dyDescent="0.15">
      <c r="A152" s="45" t="s">
        <v>211</v>
      </c>
      <c r="B152" s="45">
        <v>7.15</v>
      </c>
      <c r="C152" s="12">
        <f t="shared" si="11"/>
        <v>4.4902026423999999</v>
      </c>
      <c r="D152" s="94">
        <f t="shared" si="12"/>
        <v>44.902026423999999</v>
      </c>
      <c r="E152" s="37"/>
      <c r="F152" s="24"/>
      <c r="G152" s="40"/>
      <c r="H152" s="25" t="s">
        <v>20</v>
      </c>
      <c r="I152" s="25">
        <v>0.05</v>
      </c>
      <c r="J152" s="25">
        <v>10</v>
      </c>
      <c r="K152" s="44">
        <v>44792</v>
      </c>
    </row>
    <row r="153" spans="1:11" x14ac:dyDescent="0.15">
      <c r="A153" s="45" t="s">
        <v>126</v>
      </c>
      <c r="B153" s="45">
        <v>12.2</v>
      </c>
      <c r="C153" s="12">
        <f t="shared" si="11"/>
        <v>8.0435776935999996</v>
      </c>
      <c r="D153" s="94">
        <f t="shared" si="12"/>
        <v>8.0435776935999996</v>
      </c>
      <c r="E153" s="37">
        <v>8.0225493599999993</v>
      </c>
      <c r="F153" s="24">
        <f>100*C153/E153</f>
        <v>100.26211535331707</v>
      </c>
      <c r="G153" s="40"/>
      <c r="H153" s="25" t="s">
        <v>20</v>
      </c>
      <c r="I153" s="25">
        <v>0.05</v>
      </c>
      <c r="J153" s="25">
        <v>1</v>
      </c>
      <c r="K153" s="44">
        <v>44792</v>
      </c>
    </row>
    <row r="154" spans="1:11" x14ac:dyDescent="0.15">
      <c r="A154" s="45" t="s">
        <v>127</v>
      </c>
      <c r="B154" s="45">
        <v>-2.3300000000000001E-2</v>
      </c>
      <c r="C154" s="12">
        <f t="shared" si="11"/>
        <v>-2.66446532508944E-2</v>
      </c>
      <c r="D154" s="94">
        <f t="shared" si="12"/>
        <v>-2.66446532508944E-2</v>
      </c>
      <c r="E154" s="37"/>
      <c r="F154" s="24"/>
      <c r="G154" s="40"/>
      <c r="H154" s="25" t="s">
        <v>20</v>
      </c>
      <c r="I154" s="25">
        <v>0.05</v>
      </c>
      <c r="J154" s="25">
        <v>1</v>
      </c>
      <c r="K154" s="44">
        <v>44792</v>
      </c>
    </row>
    <row r="155" spans="1:11" x14ac:dyDescent="0.15">
      <c r="A155" s="45" t="s">
        <v>212</v>
      </c>
      <c r="B155" s="45">
        <v>7.53</v>
      </c>
      <c r="C155" s="12">
        <f t="shared" si="11"/>
        <v>4.7468471439360007</v>
      </c>
      <c r="D155" s="94">
        <f t="shared" si="12"/>
        <v>47.468471439360009</v>
      </c>
      <c r="E155" s="37"/>
      <c r="F155" s="24"/>
      <c r="G155" s="40"/>
      <c r="H155" s="25" t="s">
        <v>20</v>
      </c>
      <c r="I155" s="25">
        <v>0.05</v>
      </c>
      <c r="J155" s="25">
        <v>10</v>
      </c>
      <c r="K155" s="44">
        <v>44792</v>
      </c>
    </row>
    <row r="156" spans="1:11" x14ac:dyDescent="0.15">
      <c r="A156" s="45" t="s">
        <v>213</v>
      </c>
      <c r="B156" s="45">
        <v>7.49</v>
      </c>
      <c r="C156" s="12">
        <f t="shared" si="11"/>
        <v>4.719749639104001</v>
      </c>
      <c r="D156" s="94">
        <f t="shared" si="12"/>
        <v>47.197496391040012</v>
      </c>
      <c r="E156" s="37"/>
      <c r="F156" s="24"/>
      <c r="G156" s="40"/>
      <c r="H156" s="25" t="s">
        <v>20</v>
      </c>
      <c r="I156" s="25">
        <v>0.05</v>
      </c>
      <c r="J156" s="25">
        <v>10</v>
      </c>
      <c r="K156" s="44">
        <v>44792</v>
      </c>
    </row>
    <row r="157" spans="1:11" x14ac:dyDescent="0.15">
      <c r="A157" s="45" t="s">
        <v>214</v>
      </c>
      <c r="B157" s="45">
        <v>4.49</v>
      </c>
      <c r="C157" s="12">
        <f t="shared" si="11"/>
        <v>2.7426222615040001</v>
      </c>
      <c r="D157" s="94">
        <f t="shared" si="12"/>
        <v>27.42622261504</v>
      </c>
      <c r="E157" s="37"/>
      <c r="F157" s="24"/>
      <c r="G157" s="40"/>
      <c r="H157" s="25" t="s">
        <v>20</v>
      </c>
      <c r="I157" s="25">
        <v>0.05</v>
      </c>
      <c r="J157" s="25">
        <v>10</v>
      </c>
      <c r="K157" s="44">
        <v>44792</v>
      </c>
    </row>
    <row r="158" spans="1:11" x14ac:dyDescent="0.15">
      <c r="A158" s="45" t="s">
        <v>215</v>
      </c>
      <c r="B158" s="45">
        <v>4.55</v>
      </c>
      <c r="C158" s="12">
        <f t="shared" si="11"/>
        <v>2.7810974056000006</v>
      </c>
      <c r="D158" s="94">
        <f t="shared" si="12"/>
        <v>27.810974056000006</v>
      </c>
      <c r="E158" s="37"/>
      <c r="F158" s="24"/>
      <c r="G158" s="40"/>
      <c r="H158" s="25" t="s">
        <v>20</v>
      </c>
      <c r="I158" s="25">
        <v>0.05</v>
      </c>
      <c r="J158" s="25">
        <v>10</v>
      </c>
      <c r="K158" s="44">
        <v>44792</v>
      </c>
    </row>
    <row r="159" spans="1:11" x14ac:dyDescent="0.15">
      <c r="A159" s="45" t="s">
        <v>216</v>
      </c>
      <c r="B159" s="45">
        <v>4.4000000000000004</v>
      </c>
      <c r="C159" s="12">
        <f t="shared" si="11"/>
        <v>2.6849912344000004</v>
      </c>
      <c r="D159" s="94">
        <f t="shared" si="12"/>
        <v>26.849912344000003</v>
      </c>
      <c r="E159" s="37"/>
      <c r="F159" s="24"/>
      <c r="G159" s="40"/>
      <c r="H159" s="25" t="s">
        <v>20</v>
      </c>
      <c r="I159" s="25">
        <v>0.05</v>
      </c>
      <c r="J159" s="25">
        <v>10</v>
      </c>
      <c r="K159" s="44">
        <v>44792</v>
      </c>
    </row>
    <row r="160" spans="1:11" x14ac:dyDescent="0.15">
      <c r="A160" s="45" t="s">
        <v>217</v>
      </c>
      <c r="B160" s="45">
        <v>4.53</v>
      </c>
      <c r="C160" s="12">
        <f t="shared" si="11"/>
        <v>2.7682675167360005</v>
      </c>
      <c r="D160" s="94">
        <f t="shared" si="12"/>
        <v>27.682675167360003</v>
      </c>
      <c r="E160" s="37"/>
      <c r="F160" s="24"/>
      <c r="G160" s="40"/>
      <c r="H160" s="25" t="s">
        <v>20</v>
      </c>
      <c r="I160" s="25">
        <v>0.05</v>
      </c>
      <c r="J160" s="25">
        <v>10</v>
      </c>
      <c r="K160" s="44">
        <v>44792</v>
      </c>
    </row>
    <row r="161" spans="1:11" x14ac:dyDescent="0.15">
      <c r="A161" s="45" t="s">
        <v>218</v>
      </c>
      <c r="B161" s="45">
        <v>7.01</v>
      </c>
      <c r="C161" s="12">
        <f t="shared" ref="C161:C192" si="13">B161^2*0.00605104+B161*0.586551-0.0129813</f>
        <v>4.3960899207040001</v>
      </c>
      <c r="D161" s="94">
        <f t="shared" si="12"/>
        <v>43.960899207040001</v>
      </c>
      <c r="E161" s="37"/>
      <c r="F161" s="24"/>
      <c r="G161" s="40"/>
      <c r="H161" s="25" t="s">
        <v>20</v>
      </c>
      <c r="I161" s="25">
        <v>0.05</v>
      </c>
      <c r="J161" s="25">
        <v>10</v>
      </c>
      <c r="K161" s="44">
        <v>44792</v>
      </c>
    </row>
    <row r="162" spans="1:11" x14ac:dyDescent="0.15">
      <c r="A162" s="45" t="s">
        <v>219</v>
      </c>
      <c r="B162" s="45">
        <v>8.68</v>
      </c>
      <c r="C162" s="12">
        <f t="shared" si="13"/>
        <v>5.5341812560959998</v>
      </c>
      <c r="D162" s="94">
        <f t="shared" ref="D162:D193" si="14">C162*J162</f>
        <v>55.341812560959994</v>
      </c>
      <c r="E162" s="37"/>
      <c r="F162" s="24"/>
      <c r="G162" s="40"/>
      <c r="H162" s="25" t="s">
        <v>20</v>
      </c>
      <c r="I162" s="25">
        <v>0.05</v>
      </c>
      <c r="J162" s="25">
        <v>10</v>
      </c>
      <c r="K162" s="44">
        <v>44792</v>
      </c>
    </row>
    <row r="163" spans="1:11" x14ac:dyDescent="0.15">
      <c r="A163" s="45" t="s">
        <v>220</v>
      </c>
      <c r="B163" s="45">
        <v>8.18</v>
      </c>
      <c r="C163" s="12">
        <f t="shared" si="13"/>
        <v>5.1898954888960001</v>
      </c>
      <c r="D163" s="94">
        <f t="shared" si="14"/>
        <v>51.898954888959999</v>
      </c>
      <c r="E163" s="37"/>
      <c r="F163" s="24"/>
      <c r="G163" s="40"/>
      <c r="H163" s="25" t="s">
        <v>20</v>
      </c>
      <c r="I163" s="25">
        <v>0.05</v>
      </c>
      <c r="J163" s="25">
        <v>10</v>
      </c>
      <c r="K163" s="44">
        <v>44792</v>
      </c>
    </row>
    <row r="164" spans="1:11" x14ac:dyDescent="0.15">
      <c r="A164" s="45" t="s">
        <v>138</v>
      </c>
      <c r="B164" s="45">
        <v>12.3</v>
      </c>
      <c r="C164" s="12">
        <f t="shared" si="13"/>
        <v>8.1170578416000012</v>
      </c>
      <c r="D164" s="94">
        <f t="shared" si="14"/>
        <v>8.1170578416000012</v>
      </c>
      <c r="E164" s="37">
        <v>8.0225493599999993</v>
      </c>
      <c r="F164" s="24">
        <f>100*C164/E164</f>
        <v>101.17803552660226</v>
      </c>
      <c r="G164" s="40"/>
      <c r="H164" s="25" t="s">
        <v>20</v>
      </c>
      <c r="I164" s="25">
        <v>0.05</v>
      </c>
      <c r="J164" s="25">
        <v>1</v>
      </c>
      <c r="K164" s="44">
        <v>44792</v>
      </c>
    </row>
    <row r="165" spans="1:11" x14ac:dyDescent="0.15">
      <c r="A165" s="45" t="s">
        <v>139</v>
      </c>
      <c r="B165" s="45">
        <v>-1.95E-2</v>
      </c>
      <c r="C165" s="12">
        <f t="shared" si="13"/>
        <v>-2.4416743592039998E-2</v>
      </c>
      <c r="D165" s="94">
        <f t="shared" si="14"/>
        <v>-2.4416743592039998E-2</v>
      </c>
      <c r="E165" s="37"/>
      <c r="F165" s="24"/>
      <c r="G165" s="40"/>
      <c r="H165" s="25" t="s">
        <v>20</v>
      </c>
      <c r="I165" s="25">
        <v>0.05</v>
      </c>
      <c r="J165" s="25">
        <v>1</v>
      </c>
      <c r="K165" s="44">
        <v>44792</v>
      </c>
    </row>
    <row r="166" spans="1:11" x14ac:dyDescent="0.15">
      <c r="A166" s="45" t="s">
        <v>29</v>
      </c>
      <c r="B166" s="45">
        <v>26.9</v>
      </c>
      <c r="C166" s="12">
        <f t="shared" si="13"/>
        <v>20.143833654399998</v>
      </c>
      <c r="D166" s="94">
        <f t="shared" si="14"/>
        <v>20.143833654399998</v>
      </c>
      <c r="E166" s="12">
        <v>20.056373399999998</v>
      </c>
      <c r="F166" s="24">
        <f t="shared" ref="F166:F172" si="15">100*C166/E166</f>
        <v>100.43607212857336</v>
      </c>
      <c r="G166" s="40"/>
      <c r="H166" s="25" t="s">
        <v>20</v>
      </c>
      <c r="I166" s="25">
        <v>0.05</v>
      </c>
      <c r="J166" s="25">
        <v>1</v>
      </c>
      <c r="K166" s="44">
        <v>44792</v>
      </c>
    </row>
    <row r="167" spans="1:11" x14ac:dyDescent="0.15">
      <c r="A167" s="45" t="s">
        <v>30</v>
      </c>
      <c r="B167" s="45">
        <v>12.2</v>
      </c>
      <c r="C167" s="12">
        <f t="shared" si="13"/>
        <v>8.0435776935999996</v>
      </c>
      <c r="D167" s="94">
        <f t="shared" si="14"/>
        <v>8.0435776935999996</v>
      </c>
      <c r="E167" s="12">
        <v>8.0225493599999993</v>
      </c>
      <c r="F167" s="24">
        <f t="shared" si="15"/>
        <v>100.26211535331707</v>
      </c>
      <c r="G167" s="40"/>
      <c r="H167" s="25" t="s">
        <v>20</v>
      </c>
      <c r="I167" s="25">
        <v>0.05</v>
      </c>
      <c r="J167" s="25">
        <v>1</v>
      </c>
      <c r="K167" s="44">
        <v>44792</v>
      </c>
    </row>
    <row r="168" spans="1:11" x14ac:dyDescent="0.15">
      <c r="A168" s="45" t="s">
        <v>31</v>
      </c>
      <c r="B168" s="45">
        <v>3.26</v>
      </c>
      <c r="C168" s="12">
        <f t="shared" si="13"/>
        <v>1.9634829927039998</v>
      </c>
      <c r="D168" s="94">
        <f t="shared" si="14"/>
        <v>1.9634829927039998</v>
      </c>
      <c r="E168" s="12">
        <v>2.0056373399999998</v>
      </c>
      <c r="F168" s="24">
        <f t="shared" si="15"/>
        <v>97.898206896367427</v>
      </c>
      <c r="G168" s="40"/>
      <c r="H168" s="25" t="s">
        <v>20</v>
      </c>
      <c r="I168" s="25">
        <v>0.05</v>
      </c>
      <c r="J168" s="25">
        <v>1</v>
      </c>
      <c r="K168" s="44">
        <v>44792</v>
      </c>
    </row>
    <row r="169" spans="1:11" x14ac:dyDescent="0.15">
      <c r="A169" s="45" t="s">
        <v>32</v>
      </c>
      <c r="B169" s="45">
        <v>1.68</v>
      </c>
      <c r="C169" s="12">
        <f t="shared" si="13"/>
        <v>0.98950283529600014</v>
      </c>
      <c r="D169" s="94">
        <f t="shared" si="14"/>
        <v>0.98950283529600014</v>
      </c>
      <c r="E169" s="12">
        <v>1.0028186699999999</v>
      </c>
      <c r="F169" s="24">
        <f t="shared" si="15"/>
        <v>98.672159274417993</v>
      </c>
      <c r="G169" s="40"/>
      <c r="H169" s="25" t="s">
        <v>20</v>
      </c>
      <c r="I169" s="25">
        <v>0.05</v>
      </c>
      <c r="J169" s="25">
        <v>1</v>
      </c>
      <c r="K169" s="44">
        <v>44792</v>
      </c>
    </row>
    <row r="170" spans="1:11" x14ac:dyDescent="0.15">
      <c r="A170" s="45" t="s">
        <v>33</v>
      </c>
      <c r="B170" s="45">
        <v>0.85899999999999999</v>
      </c>
      <c r="C170" s="12">
        <f t="shared" si="13"/>
        <v>0.49533095644624014</v>
      </c>
      <c r="D170" s="94">
        <f t="shared" si="14"/>
        <v>0.49533095644624014</v>
      </c>
      <c r="E170" s="12">
        <v>0.50140933499999996</v>
      </c>
      <c r="F170" s="24">
        <f t="shared" si="15"/>
        <v>98.7877412466284</v>
      </c>
      <c r="G170" s="40"/>
      <c r="H170" s="25" t="s">
        <v>20</v>
      </c>
      <c r="I170" s="25">
        <v>0.05</v>
      </c>
      <c r="J170" s="25">
        <v>1</v>
      </c>
      <c r="K170" s="44">
        <v>44792</v>
      </c>
    </row>
    <row r="171" spans="1:11" x14ac:dyDescent="0.15">
      <c r="A171" s="45" t="s">
        <v>34</v>
      </c>
      <c r="B171" s="45">
        <v>0.376</v>
      </c>
      <c r="C171" s="12">
        <f t="shared" si="13"/>
        <v>0.20841734783104002</v>
      </c>
      <c r="D171" s="94">
        <f t="shared" si="14"/>
        <v>0.20841734783104002</v>
      </c>
      <c r="E171" s="12">
        <v>0.19721114454277283</v>
      </c>
      <c r="F171" s="24">
        <f t="shared" si="15"/>
        <v>105.68233773717422</v>
      </c>
      <c r="G171" s="40"/>
      <c r="H171" s="25" t="s">
        <v>20</v>
      </c>
      <c r="I171" s="25">
        <v>0.05</v>
      </c>
      <c r="J171" s="25">
        <v>1</v>
      </c>
      <c r="K171" s="44">
        <v>44792</v>
      </c>
    </row>
    <row r="172" spans="1:11" x14ac:dyDescent="0.15">
      <c r="A172" s="45" t="s">
        <v>35</v>
      </c>
      <c r="B172" s="45">
        <v>0.23300000000000001</v>
      </c>
      <c r="C172" s="12">
        <f t="shared" si="13"/>
        <v>0.12401358791056002</v>
      </c>
      <c r="D172" s="94">
        <f t="shared" si="14"/>
        <v>0.12401358791056002</v>
      </c>
      <c r="E172" s="12">
        <v>0.100281867</v>
      </c>
      <c r="F172" s="24">
        <f t="shared" si="15"/>
        <v>123.66501703698839</v>
      </c>
      <c r="G172" s="40"/>
      <c r="H172" s="25" t="s">
        <v>20</v>
      </c>
      <c r="I172" s="25">
        <v>0.05</v>
      </c>
      <c r="J172" s="25">
        <v>1</v>
      </c>
      <c r="K172" s="44">
        <v>44792</v>
      </c>
    </row>
    <row r="173" spans="1:11" x14ac:dyDescent="0.15">
      <c r="A173" s="45" t="s">
        <v>36</v>
      </c>
      <c r="B173" s="45">
        <v>4.5199999999999997E-3</v>
      </c>
      <c r="C173" s="12">
        <f t="shared" si="13"/>
        <v>-1.0329965854832384E-2</v>
      </c>
      <c r="D173" s="94">
        <f t="shared" si="14"/>
        <v>-1.0329965854832384E-2</v>
      </c>
      <c r="E173" s="12">
        <v>0</v>
      </c>
      <c r="F173" s="24"/>
      <c r="G173" s="40"/>
      <c r="H173" s="25" t="s">
        <v>20</v>
      </c>
      <c r="I173" s="25">
        <v>0.05</v>
      </c>
      <c r="J173" s="25">
        <v>1</v>
      </c>
      <c r="K173" s="44">
        <v>44792</v>
      </c>
    </row>
  </sheetData>
  <sortState xmlns:xlrd2="http://schemas.microsoft.com/office/spreadsheetml/2017/richdata2" ref="A2:L173">
    <sortCondition ref="L2:L173"/>
  </sortState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7438-5A4E-384E-82E1-F5C02CD5B691}">
  <dimension ref="A1:P80"/>
  <sheetViews>
    <sheetView tabSelected="1" zoomScale="114" workbookViewId="0">
      <selection activeCell="N79" sqref="N79:N80"/>
    </sheetView>
  </sheetViews>
  <sheetFormatPr baseColWidth="10" defaultRowHeight="13" x14ac:dyDescent="0.2"/>
  <cols>
    <col min="5" max="5" width="10" style="114" customWidth="1"/>
    <col min="8" max="8" width="8.5" customWidth="1"/>
    <col min="9" max="9" width="18.5" style="116" customWidth="1"/>
    <col min="12" max="12" width="11.6640625" style="116" customWidth="1"/>
    <col min="14" max="14" width="10.83203125" style="116"/>
  </cols>
  <sheetData>
    <row r="1" spans="1:16" ht="50" thickBot="1" x14ac:dyDescent="0.25">
      <c r="A1" s="85" t="s">
        <v>223</v>
      </c>
      <c r="B1" s="84" t="s">
        <v>237</v>
      </c>
      <c r="C1" s="84" t="s">
        <v>239</v>
      </c>
      <c r="D1" s="84" t="s">
        <v>238</v>
      </c>
      <c r="E1" s="113" t="s">
        <v>240</v>
      </c>
      <c r="F1" s="85" t="s">
        <v>224</v>
      </c>
      <c r="G1" s="19" t="s">
        <v>176</v>
      </c>
      <c r="H1" s="19" t="s">
        <v>241</v>
      </c>
      <c r="I1" s="87" t="s">
        <v>247</v>
      </c>
      <c r="J1" s="47" t="s">
        <v>175</v>
      </c>
      <c r="K1" s="47" t="s">
        <v>242</v>
      </c>
      <c r="L1" s="120" t="s">
        <v>248</v>
      </c>
      <c r="M1" s="121" t="s">
        <v>233</v>
      </c>
      <c r="N1" s="122" t="s">
        <v>243</v>
      </c>
      <c r="O1" s="86"/>
      <c r="P1" s="85"/>
    </row>
    <row r="2" spans="1:16" ht="14" x14ac:dyDescent="0.2">
      <c r="A2" s="97" t="s">
        <v>95</v>
      </c>
      <c r="B2" s="84" t="s">
        <v>236</v>
      </c>
      <c r="C2" t="str">
        <f>CONCATENATE(A2,B2)</f>
        <v>P1A 1:10 dil.</v>
      </c>
      <c r="D2" s="113" t="s">
        <v>235</v>
      </c>
      <c r="E2" s="113" t="str">
        <f>CONCATENATE(A2,D2)</f>
        <v>P1A 1:10</v>
      </c>
      <c r="F2" s="117" t="s">
        <v>226</v>
      </c>
      <c r="G2" s="111">
        <f>IFERROR(VLOOKUP(A2,'new_NH4-N'!A$12:D$136,4,FALSE),"")</f>
        <v>0.72136217372799993</v>
      </c>
      <c r="H2" s="111" t="str">
        <f>IFERROR(VLOOKUP(C2,'new_NH4-N'!A$12:D$136,4,FALSE),"")</f>
        <v/>
      </c>
      <c r="I2" s="115" t="str">
        <f>CONCATENATE(G2,H2)</f>
        <v>0.721362173728</v>
      </c>
      <c r="J2" t="str">
        <f>IFERROR(VLOOKUP(A2,'new_NO3+NO2-N'!A$49:D$173,3,FALSE),"")</f>
        <v/>
      </c>
      <c r="K2">
        <f>IFERROR(VLOOKUP(E2,'new_NO3+NO2-N'!A$49:D$173,3,FALSE),"")</f>
        <v>2.5254193864000007</v>
      </c>
      <c r="L2" s="116" t="str">
        <f>CONCATENATE(J2,K2)</f>
        <v>2.5254193864</v>
      </c>
      <c r="M2" s="84" t="s">
        <v>234</v>
      </c>
      <c r="N2" s="116">
        <f>I2+L2</f>
        <v>3.2467815601279999</v>
      </c>
    </row>
    <row r="3" spans="1:16" ht="14" x14ac:dyDescent="0.2">
      <c r="A3" s="97" t="s">
        <v>96</v>
      </c>
      <c r="B3" s="84" t="s">
        <v>236</v>
      </c>
      <c r="C3" t="str">
        <f t="shared" ref="C3:C66" si="0">CONCATENATE(A3,B3)</f>
        <v>P1B 1:10 dil.</v>
      </c>
      <c r="D3" s="113" t="s">
        <v>235</v>
      </c>
      <c r="E3" s="113" t="str">
        <f t="shared" ref="E3:E66" si="1">CONCATENATE(A3,D3)</f>
        <v>P1B 1:10</v>
      </c>
      <c r="F3" s="117"/>
      <c r="G3" s="111">
        <f>IFERROR(VLOOKUP(A3,'new_NH4-N'!A$12:D$136,4,FALSE),"")</f>
        <v>0.93067508394999998</v>
      </c>
      <c r="H3" s="111" t="str">
        <f>IFERROR(VLOOKUP(C3,'new_NH4-N'!A$12:D$136,4,FALSE),"")</f>
        <v/>
      </c>
      <c r="I3" s="115" t="str">
        <f t="shared" ref="I3:I66" si="2">CONCATENATE(G3,H3)</f>
        <v>0.93067508395</v>
      </c>
      <c r="J3" t="str">
        <f>IFERROR(VLOOKUP(A3,'new_NO3+NO2-N'!A$49:D$173,3,FALSE),"")</f>
        <v/>
      </c>
      <c r="K3">
        <f>IFERROR(VLOOKUP(E3,'new_NO3+NO2-N'!A$49:D$173,3,FALSE),"")</f>
        <v>2.5254193864000007</v>
      </c>
      <c r="L3" s="116" t="str">
        <f t="shared" ref="L3:L66" si="3">CONCATENATE(J3,K3)</f>
        <v>2.5254193864</v>
      </c>
      <c r="M3" s="84" t="s">
        <v>234</v>
      </c>
      <c r="N3" s="116">
        <f t="shared" ref="N3:N66" si="4">I3+L3</f>
        <v>3.4560944703500001</v>
      </c>
    </row>
    <row r="4" spans="1:16" ht="14" x14ac:dyDescent="0.2">
      <c r="A4" s="97" t="s">
        <v>86</v>
      </c>
      <c r="B4" s="84" t="s">
        <v>236</v>
      </c>
      <c r="C4" t="str">
        <f t="shared" si="0"/>
        <v>P1C 1:10 dil.</v>
      </c>
      <c r="D4" s="113" t="s">
        <v>235</v>
      </c>
      <c r="E4" s="113" t="str">
        <f t="shared" si="1"/>
        <v>P1C 1:10</v>
      </c>
      <c r="F4" s="117"/>
      <c r="G4" s="111">
        <f>IFERROR(VLOOKUP(A4,'new_NH4-N'!A$12:D$136,4,FALSE),"")</f>
        <v>0.88744249821688004</v>
      </c>
      <c r="H4" s="111" t="str">
        <f>IFERROR(VLOOKUP(C4,'new_NH4-N'!A$12:D$136,4,FALSE),"")</f>
        <v/>
      </c>
      <c r="I4" s="115" t="str">
        <f t="shared" si="2"/>
        <v>0.88744249821688</v>
      </c>
      <c r="J4" t="str">
        <f>IFERROR(VLOOKUP(A4,'new_NO3+NO2-N'!A$49:D$173,3,FALSE),"")</f>
        <v/>
      </c>
      <c r="K4">
        <f>IFERROR(VLOOKUP(E4,'new_NO3+NO2-N'!A$49:D$173,3,FALSE),"")</f>
        <v>2.5827781167040005</v>
      </c>
      <c r="L4" s="116" t="str">
        <f t="shared" si="3"/>
        <v>2.582778116704</v>
      </c>
      <c r="M4" s="84" t="s">
        <v>234</v>
      </c>
      <c r="N4" s="116">
        <f t="shared" si="4"/>
        <v>3.4702206149208799</v>
      </c>
    </row>
    <row r="5" spans="1:16" ht="14" x14ac:dyDescent="0.2">
      <c r="A5" s="97" t="s">
        <v>87</v>
      </c>
      <c r="B5" s="84" t="s">
        <v>236</v>
      </c>
      <c r="C5" t="str">
        <f t="shared" si="0"/>
        <v>P1D 1:10 dil.</v>
      </c>
      <c r="D5" s="113" t="s">
        <v>235</v>
      </c>
      <c r="E5" s="113" t="str">
        <f t="shared" si="1"/>
        <v>P1D 1:10</v>
      </c>
      <c r="F5" s="117"/>
      <c r="G5" s="111">
        <f>IFERROR(VLOOKUP(A5,'new_NH4-N'!A$12:D$136,4,FALSE),"")</f>
        <v>0.84557065500927997</v>
      </c>
      <c r="H5" s="111" t="str">
        <f>IFERROR(VLOOKUP(C5,'new_NH4-N'!A$12:D$136,4,FALSE),"")</f>
        <v/>
      </c>
      <c r="I5" s="115" t="str">
        <f t="shared" si="2"/>
        <v>0.84557065500928</v>
      </c>
      <c r="J5" t="str">
        <f>IFERROR(VLOOKUP(A5,'new_NO3+NO2-N'!A$49:D$173,3,FALSE),"")</f>
        <v/>
      </c>
      <c r="K5">
        <f>IFERROR(VLOOKUP(E5,'new_NO3+NO2-N'!A$49:D$173,3,FALSE),"")</f>
        <v>2.7298068951360004</v>
      </c>
      <c r="L5" s="116" t="str">
        <f t="shared" si="3"/>
        <v>2.729806895136</v>
      </c>
      <c r="M5" s="84" t="s">
        <v>234</v>
      </c>
      <c r="N5" s="116">
        <f t="shared" si="4"/>
        <v>3.57537755014528</v>
      </c>
    </row>
    <row r="6" spans="1:16" ht="14" x14ac:dyDescent="0.2">
      <c r="A6" s="97" t="s">
        <v>88</v>
      </c>
      <c r="B6" s="84" t="s">
        <v>236</v>
      </c>
      <c r="C6" t="str">
        <f t="shared" si="0"/>
        <v>P2A 1:10 dil.</v>
      </c>
      <c r="D6" s="113" t="s">
        <v>235</v>
      </c>
      <c r="E6" s="113" t="str">
        <f t="shared" si="1"/>
        <v>P2A 1:10</v>
      </c>
      <c r="F6" s="117" t="s">
        <v>227</v>
      </c>
      <c r="G6" s="111">
        <f>IFERROR(VLOOKUP(A6,'new_NH4-N'!A$12:D$136,4,FALSE),"")</f>
        <v>0.70921587005752007</v>
      </c>
      <c r="H6" s="111" t="str">
        <f>IFERROR(VLOOKUP(C6,'new_NH4-N'!A$12:D$136,4,FALSE),"")</f>
        <v/>
      </c>
      <c r="I6" s="115" t="str">
        <f t="shared" si="2"/>
        <v>0.70921587005752</v>
      </c>
      <c r="J6">
        <f>IFERROR(VLOOKUP(A6,'new_NO3+NO2-N'!A$49:D$173,3,FALSE),"")</f>
        <v>0.56247689040400006</v>
      </c>
      <c r="K6" t="str">
        <f>IFERROR(VLOOKUP(E6,'new_NO3+NO2-N'!A$49:D$173,3,FALSE),"")</f>
        <v/>
      </c>
      <c r="L6" s="116" t="str">
        <f t="shared" si="3"/>
        <v>0.562476890404</v>
      </c>
      <c r="M6" s="84" t="s">
        <v>234</v>
      </c>
      <c r="N6" s="116">
        <f t="shared" si="4"/>
        <v>1.2716927604615198</v>
      </c>
    </row>
    <row r="7" spans="1:16" ht="14" x14ac:dyDescent="0.2">
      <c r="A7" s="97" t="s">
        <v>89</v>
      </c>
      <c r="B7" s="84" t="s">
        <v>236</v>
      </c>
      <c r="C7" t="str">
        <f t="shared" si="0"/>
        <v>P2B 1:10 dil.</v>
      </c>
      <c r="D7" s="113" t="s">
        <v>235</v>
      </c>
      <c r="E7" s="113" t="str">
        <f t="shared" si="1"/>
        <v>P2B 1:10</v>
      </c>
      <c r="F7" s="117"/>
      <c r="G7" s="111">
        <f>IFERROR(VLOOKUP(A7,'new_NH4-N'!A$12:D$136,4,FALSE),"")</f>
        <v>0.79830749509047993</v>
      </c>
      <c r="H7" s="111" t="str">
        <f>IFERROR(VLOOKUP(C7,'new_NH4-N'!A$12:D$136,4,FALSE),"")</f>
        <v/>
      </c>
      <c r="I7" s="115" t="str">
        <f t="shared" si="2"/>
        <v>0.79830749509048</v>
      </c>
      <c r="J7">
        <f>IFERROR(VLOOKUP(A7,'new_NO3+NO2-N'!A$49:D$173,3,FALSE),"")</f>
        <v>0.18341696084896</v>
      </c>
      <c r="K7" t="str">
        <f>IFERROR(VLOOKUP(E7,'new_NO3+NO2-N'!A$49:D$173,3,FALSE),"")</f>
        <v/>
      </c>
      <c r="L7" s="116" t="str">
        <f t="shared" si="3"/>
        <v>0.18341696084896</v>
      </c>
      <c r="M7" s="84" t="s">
        <v>234</v>
      </c>
      <c r="N7" s="116">
        <f t="shared" si="4"/>
        <v>0.98172445593944002</v>
      </c>
    </row>
    <row r="8" spans="1:16" ht="14" x14ac:dyDescent="0.2">
      <c r="A8" s="97" t="s">
        <v>90</v>
      </c>
      <c r="B8" s="84" t="s">
        <v>236</v>
      </c>
      <c r="C8" t="str">
        <f t="shared" si="0"/>
        <v>P2C 1:10 dil.</v>
      </c>
      <c r="D8" s="113" t="s">
        <v>235</v>
      </c>
      <c r="E8" s="113" t="str">
        <f t="shared" si="1"/>
        <v>P2C 1:10</v>
      </c>
      <c r="F8" s="117"/>
      <c r="G8" s="111">
        <f>IFERROR(VLOOKUP(A8,'new_NH4-N'!A$12:D$136,4,FALSE),"")</f>
        <v>0.60128417765431996</v>
      </c>
      <c r="H8" s="111" t="str">
        <f>IFERROR(VLOOKUP(C8,'new_NH4-N'!A$12:D$136,4,FALSE),"")</f>
        <v/>
      </c>
      <c r="I8" s="115" t="str">
        <f t="shared" si="2"/>
        <v>0.60128417765432</v>
      </c>
      <c r="J8">
        <f>IFERROR(VLOOKUP(A8,'new_NO3+NO2-N'!A$49:D$173,3,FALSE),"")</f>
        <v>0.21480845541199001</v>
      </c>
      <c r="K8" t="str">
        <f>IFERROR(VLOOKUP(E8,'new_NO3+NO2-N'!A$49:D$173,3,FALSE),"")</f>
        <v/>
      </c>
      <c r="L8" s="116" t="str">
        <f t="shared" si="3"/>
        <v>0.21480845541199</v>
      </c>
      <c r="M8" s="84" t="s">
        <v>234</v>
      </c>
      <c r="N8" s="116">
        <f t="shared" si="4"/>
        <v>0.81609263306630997</v>
      </c>
    </row>
    <row r="9" spans="1:16" ht="14" x14ac:dyDescent="0.2">
      <c r="A9" s="97" t="s">
        <v>81</v>
      </c>
      <c r="B9" s="84" t="s">
        <v>236</v>
      </c>
      <c r="C9" t="str">
        <f t="shared" si="0"/>
        <v>P2D 1:10 dil.</v>
      </c>
      <c r="D9" s="113" t="s">
        <v>235</v>
      </c>
      <c r="E9" s="113" t="str">
        <f t="shared" si="1"/>
        <v>P2D 1:10</v>
      </c>
      <c r="F9" s="117"/>
      <c r="G9" s="111">
        <f>IFERROR(VLOOKUP(A9,'new_NH4-N'!A$12:D$136,4,FALSE),"")</f>
        <v>0.86718073393408002</v>
      </c>
      <c r="H9" s="111" t="str">
        <f>IFERROR(VLOOKUP(C9,'new_NH4-N'!A$12:D$136,4,FALSE),"")</f>
        <v/>
      </c>
      <c r="I9" s="115" t="str">
        <f t="shared" si="2"/>
        <v>0.86718073393408</v>
      </c>
      <c r="J9">
        <f>IFERROR(VLOOKUP(A9,'new_NO3+NO2-N'!A$49:D$173,3,FALSE),"")</f>
        <v>0.34350021598875996</v>
      </c>
      <c r="K9" t="str">
        <f>IFERROR(VLOOKUP(E9,'new_NO3+NO2-N'!A$49:D$173,3,FALSE),"")</f>
        <v/>
      </c>
      <c r="L9" s="116" t="str">
        <f t="shared" si="3"/>
        <v>0.34350021598876</v>
      </c>
      <c r="M9" s="84" t="s">
        <v>234</v>
      </c>
      <c r="N9" s="116">
        <f t="shared" si="4"/>
        <v>1.2106809499228399</v>
      </c>
    </row>
    <row r="10" spans="1:16" ht="14" x14ac:dyDescent="0.2">
      <c r="A10" s="97" t="s">
        <v>82</v>
      </c>
      <c r="B10" s="84" t="s">
        <v>236</v>
      </c>
      <c r="C10" t="str">
        <f t="shared" si="0"/>
        <v>P3A 1:10 dil.</v>
      </c>
      <c r="D10" s="113" t="s">
        <v>235</v>
      </c>
      <c r="E10" s="113" t="str">
        <f t="shared" si="1"/>
        <v>P3A 1:10</v>
      </c>
      <c r="F10" s="117" t="s">
        <v>228</v>
      </c>
      <c r="G10" s="111">
        <f>IFERROR(VLOOKUP(A10,'new_NH4-N'!A$12:D$136,4,FALSE),"")</f>
        <v>0.85772601071992005</v>
      </c>
      <c r="H10" s="111" t="str">
        <f>IFERROR(VLOOKUP(C10,'new_NH4-N'!A$12:D$136,4,FALSE),"")</f>
        <v/>
      </c>
      <c r="I10" s="115" t="str">
        <f t="shared" si="2"/>
        <v>0.85772601071992</v>
      </c>
      <c r="J10" t="str">
        <f>IFERROR(VLOOKUP(A10,'new_NO3+NO2-N'!A$49:D$173,3,FALSE),"")</f>
        <v/>
      </c>
      <c r="K10">
        <f>IFERROR(VLOOKUP(E10,'new_NO3+NO2-N'!A$49:D$173,3,FALSE),"")</f>
        <v>4.9234529064640009</v>
      </c>
      <c r="L10" s="116" t="str">
        <f t="shared" si="3"/>
        <v>4.923452906464</v>
      </c>
      <c r="M10" s="84" t="s">
        <v>234</v>
      </c>
      <c r="N10" s="116">
        <f t="shared" si="4"/>
        <v>5.7811789171839205</v>
      </c>
    </row>
    <row r="11" spans="1:16" ht="14" x14ac:dyDescent="0.2">
      <c r="A11" s="97" t="s">
        <v>83</v>
      </c>
      <c r="B11" s="84" t="s">
        <v>236</v>
      </c>
      <c r="C11" t="str">
        <f t="shared" si="0"/>
        <v>P3B 1:10 dil.</v>
      </c>
      <c r="D11" s="113" t="s">
        <v>235</v>
      </c>
      <c r="E11" s="113" t="str">
        <f t="shared" si="1"/>
        <v>P3B 1:10</v>
      </c>
      <c r="F11" s="117"/>
      <c r="G11" s="111">
        <f>IFERROR(VLOOKUP(A11,'new_NH4-N'!A$12:D$136,4,FALSE),"")</f>
        <v>0.77535550467199998</v>
      </c>
      <c r="H11" s="111" t="str">
        <f>IFERROR(VLOOKUP(C11,'new_NH4-N'!A$12:D$136,4,FALSE),"")</f>
        <v/>
      </c>
      <c r="I11" s="115" t="str">
        <f t="shared" si="2"/>
        <v>0.775355504672</v>
      </c>
      <c r="J11" t="str">
        <f>IFERROR(VLOOKUP(A11,'new_NO3+NO2-N'!A$49:D$173,3,FALSE),"")</f>
        <v/>
      </c>
      <c r="K11">
        <f>IFERROR(VLOOKUP(E11,'new_NO3+NO2-N'!A$49:D$173,3,FALSE),"")</f>
        <v>4.048605099904</v>
      </c>
      <c r="L11" s="116" t="str">
        <f t="shared" si="3"/>
        <v>4.048605099904</v>
      </c>
      <c r="M11" s="84" t="s">
        <v>234</v>
      </c>
      <c r="N11" s="116">
        <f t="shared" si="4"/>
        <v>4.8239606045759995</v>
      </c>
    </row>
    <row r="12" spans="1:16" ht="14" x14ac:dyDescent="0.2">
      <c r="A12" s="97" t="s">
        <v>84</v>
      </c>
      <c r="B12" s="84" t="s">
        <v>236</v>
      </c>
      <c r="C12" t="str">
        <f t="shared" si="0"/>
        <v>P3C 1:10 dil.</v>
      </c>
      <c r="D12" s="113" t="s">
        <v>235</v>
      </c>
      <c r="E12" s="113" t="str">
        <f t="shared" si="1"/>
        <v>P3C 1:10</v>
      </c>
      <c r="F12" s="117"/>
      <c r="G12" s="111">
        <f>IFERROR(VLOOKUP(A12,'new_NH4-N'!A$12:D$136,4,FALSE),"")</f>
        <v>0.85907665559007995</v>
      </c>
      <c r="H12" s="111" t="str">
        <f>IFERROR(VLOOKUP(C12,'new_NH4-N'!A$12:D$136,4,FALSE),"")</f>
        <v/>
      </c>
      <c r="I12" s="115" t="str">
        <f t="shared" si="2"/>
        <v>0.85907665559008</v>
      </c>
      <c r="J12" t="str">
        <f>IFERROR(VLOOKUP(A12,'new_NO3+NO2-N'!A$49:D$173,3,FALSE),"")</f>
        <v/>
      </c>
      <c r="K12">
        <f>IFERROR(VLOOKUP(E12,'new_NO3+NO2-N'!A$49:D$173,3,FALSE),"")</f>
        <v>4.6453313429760001</v>
      </c>
      <c r="L12" s="116" t="str">
        <f t="shared" si="3"/>
        <v>4.645331342976</v>
      </c>
      <c r="M12" s="84" t="s">
        <v>234</v>
      </c>
      <c r="N12" s="116">
        <f t="shared" si="4"/>
        <v>5.5044079985660801</v>
      </c>
    </row>
    <row r="13" spans="1:16" ht="14" x14ac:dyDescent="0.2">
      <c r="A13" s="97" t="s">
        <v>85</v>
      </c>
      <c r="B13" s="84" t="s">
        <v>236</v>
      </c>
      <c r="C13" t="str">
        <f t="shared" si="0"/>
        <v>P4A 1:10 dil.</v>
      </c>
      <c r="D13" s="113" t="s">
        <v>235</v>
      </c>
      <c r="E13" s="113" t="str">
        <f t="shared" si="1"/>
        <v>P4A 1:10</v>
      </c>
      <c r="F13" s="117" t="s">
        <v>229</v>
      </c>
      <c r="G13" s="111">
        <f>IFERROR(VLOOKUP(A13,'new_NH4-N'!A$12:D$136,4,FALSE),"")</f>
        <v>0.67278179875071997</v>
      </c>
      <c r="H13" s="111" t="str">
        <f>IFERROR(VLOOKUP(C13,'new_NH4-N'!A$12:D$136,4,FALSE),"")</f>
        <v/>
      </c>
      <c r="I13" s="115" t="str">
        <f t="shared" si="2"/>
        <v>0.67278179875072</v>
      </c>
      <c r="J13">
        <f>IFERROR(VLOOKUP(A13,'new_NO3+NO2-N'!A$49:D$173,3,FALSE),"")</f>
        <v>5.5533840807909991</v>
      </c>
      <c r="K13" t="str">
        <f>IFERROR(VLOOKUP(E13,'new_NO3+NO2-N'!A$49:D$173,3,FALSE),"")</f>
        <v/>
      </c>
      <c r="L13" s="116" t="str">
        <f t="shared" si="3"/>
        <v>5.553384080791</v>
      </c>
      <c r="M13" s="84" t="s">
        <v>234</v>
      </c>
      <c r="N13" s="116">
        <f t="shared" si="4"/>
        <v>6.2261658795417203</v>
      </c>
    </row>
    <row r="14" spans="1:16" ht="14" x14ac:dyDescent="0.2">
      <c r="A14" s="97" t="s">
        <v>77</v>
      </c>
      <c r="B14" s="84" t="s">
        <v>236</v>
      </c>
      <c r="C14" t="str">
        <f t="shared" si="0"/>
        <v>P4B 1:10 dil.</v>
      </c>
      <c r="D14" s="113" t="s">
        <v>235</v>
      </c>
      <c r="E14" s="113" t="str">
        <f t="shared" si="1"/>
        <v>P4B 1:10</v>
      </c>
      <c r="F14" s="117"/>
      <c r="G14" s="111">
        <f>IFERROR(VLOOKUP(A14,'new_NH4-N'!A$12:D$136,4,FALSE),"")</f>
        <v>0.89720422096168984</v>
      </c>
      <c r="H14" s="111" t="str">
        <f>IFERROR(VLOOKUP(C14,'new_NH4-N'!A$12:D$136,4,FALSE),"")</f>
        <v/>
      </c>
      <c r="I14" s="115" t="str">
        <f t="shared" si="2"/>
        <v>0.89720422096169</v>
      </c>
      <c r="J14">
        <f>IFERROR(VLOOKUP(A14,'new_NO3+NO2-N'!A$49:D$173,3,FALSE),"")</f>
        <v>6.8802104688999997</v>
      </c>
      <c r="K14" t="str">
        <f>IFERROR(VLOOKUP(E14,'new_NO3+NO2-N'!A$49:D$173,3,FALSE),"")</f>
        <v/>
      </c>
      <c r="L14" s="116" t="str">
        <f t="shared" si="3"/>
        <v>6.8802104689</v>
      </c>
      <c r="M14" s="84" t="s">
        <v>234</v>
      </c>
      <c r="N14" s="116">
        <f t="shared" si="4"/>
        <v>7.7774146898616898</v>
      </c>
    </row>
    <row r="15" spans="1:16" ht="14" x14ac:dyDescent="0.2">
      <c r="A15" s="97" t="s">
        <v>78</v>
      </c>
      <c r="B15" s="84" t="s">
        <v>236</v>
      </c>
      <c r="C15" t="str">
        <f t="shared" si="0"/>
        <v>P4C 1:10 dil.</v>
      </c>
      <c r="D15" s="113" t="s">
        <v>235</v>
      </c>
      <c r="E15" s="113" t="str">
        <f t="shared" si="1"/>
        <v>P4C 1:10</v>
      </c>
      <c r="F15" s="117"/>
      <c r="G15" s="111">
        <f>IFERROR(VLOOKUP(A15,'new_NH4-N'!A$12:D$136,4,FALSE),"")</f>
        <v>1.0004974403168898</v>
      </c>
      <c r="H15" s="111" t="str">
        <f>IFERROR(VLOOKUP(C15,'new_NH4-N'!A$12:D$136,4,FALSE),"")</f>
        <v/>
      </c>
      <c r="I15" s="115" t="str">
        <f t="shared" si="2"/>
        <v>1.00049744031689</v>
      </c>
      <c r="J15">
        <f>IFERROR(VLOOKUP(A15,'new_NO3+NO2-N'!A$49:D$173,3,FALSE),"")</f>
        <v>7.7620557045999998</v>
      </c>
      <c r="K15" t="str">
        <f>IFERROR(VLOOKUP(E15,'new_NO3+NO2-N'!A$49:D$173,3,FALSE),"")</f>
        <v/>
      </c>
      <c r="L15" s="116" t="str">
        <f t="shared" si="3"/>
        <v>7.7620557046</v>
      </c>
      <c r="M15" s="84" t="s">
        <v>234</v>
      </c>
      <c r="N15" s="116">
        <f t="shared" si="4"/>
        <v>8.7625531449168896</v>
      </c>
    </row>
    <row r="16" spans="1:16" ht="14" x14ac:dyDescent="0.2">
      <c r="A16" s="97" t="s">
        <v>79</v>
      </c>
      <c r="B16" s="84" t="s">
        <v>236</v>
      </c>
      <c r="C16" t="str">
        <f t="shared" si="0"/>
        <v>P4D 1:10 dil.</v>
      </c>
      <c r="D16" s="113" t="s">
        <v>235</v>
      </c>
      <c r="E16" s="113" t="str">
        <f t="shared" si="1"/>
        <v>P4D 1:10</v>
      </c>
      <c r="F16" s="117"/>
      <c r="G16" s="111">
        <f>IFERROR(VLOOKUP(A16,'new_NH4-N'!A$12:D$136,4,FALSE),"")</f>
        <v>1.2797827382662397</v>
      </c>
      <c r="H16" s="111" t="str">
        <f>IFERROR(VLOOKUP(C16,'new_NH4-N'!A$12:D$136,4,FALSE),"")</f>
        <v/>
      </c>
      <c r="I16" s="115" t="str">
        <f t="shared" si="2"/>
        <v>1.27978273826624</v>
      </c>
      <c r="J16">
        <f>IFERROR(VLOOKUP(A16,'new_NO3+NO2-N'!A$49:D$173,3,FALSE),"")</f>
        <v>1.429030350775</v>
      </c>
      <c r="K16" t="str">
        <f>IFERROR(VLOOKUP(E16,'new_NO3+NO2-N'!A$49:D$173,3,FALSE),"")</f>
        <v/>
      </c>
      <c r="L16" s="116" t="str">
        <f t="shared" si="3"/>
        <v>1.429030350775</v>
      </c>
      <c r="M16" s="84" t="s">
        <v>234</v>
      </c>
      <c r="N16" s="116">
        <f t="shared" si="4"/>
        <v>2.7088130890412399</v>
      </c>
    </row>
    <row r="17" spans="1:14" ht="14" x14ac:dyDescent="0.2">
      <c r="A17" s="97" t="s">
        <v>80</v>
      </c>
      <c r="B17" s="84" t="s">
        <v>236</v>
      </c>
      <c r="C17" t="str">
        <f t="shared" si="0"/>
        <v>P5A 1:10 dil.</v>
      </c>
      <c r="D17" s="113" t="s">
        <v>235</v>
      </c>
      <c r="E17" s="113" t="str">
        <f t="shared" si="1"/>
        <v>P5A 1:10</v>
      </c>
      <c r="F17" s="117" t="s">
        <v>230</v>
      </c>
      <c r="G17" s="111" t="str">
        <f>IFERROR(VLOOKUP(A17,'new_NH4-N'!A$12:D$136,4,FALSE),"")</f>
        <v/>
      </c>
      <c r="H17" s="111">
        <f>IFERROR(VLOOKUP(C17,'new_NH4-N'!A$12:D$136,4,FALSE),"")</f>
        <v>51.740854641279995</v>
      </c>
      <c r="I17" s="115" t="str">
        <f t="shared" si="2"/>
        <v>51.74085464128</v>
      </c>
      <c r="J17" t="str">
        <f>IFERROR(VLOOKUP(A17,'new_NO3+NO2-N'!A$49:D$173,3,FALSE),"")</f>
        <v/>
      </c>
      <c r="K17">
        <f>IFERROR(VLOOKUP(E17,'new_NO3+NO2-N'!A$49:D$173,3,FALSE),"")</f>
        <v>7.5326052400000005</v>
      </c>
      <c r="L17" s="116" t="str">
        <f t="shared" si="3"/>
        <v>7.53260524</v>
      </c>
      <c r="M17" s="84" t="s">
        <v>234</v>
      </c>
      <c r="N17" s="116">
        <f t="shared" si="4"/>
        <v>59.273459881280004</v>
      </c>
    </row>
    <row r="18" spans="1:14" ht="14" x14ac:dyDescent="0.2">
      <c r="A18" s="97" t="s">
        <v>171</v>
      </c>
      <c r="B18" s="84" t="s">
        <v>236</v>
      </c>
      <c r="C18" t="str">
        <f t="shared" si="0"/>
        <v>P5B 1:10 dil.</v>
      </c>
      <c r="D18" s="113" t="s">
        <v>235</v>
      </c>
      <c r="E18" s="113" t="str">
        <f t="shared" si="1"/>
        <v>P5B 1:10</v>
      </c>
      <c r="F18" s="117"/>
      <c r="G18" s="111" t="str">
        <f>IFERROR(VLOOKUP(A18,'new_NH4-N'!A$12:D$136,4,FALSE),"")</f>
        <v/>
      </c>
      <c r="H18" s="111">
        <f>IFERROR(VLOOKUP(C18,'new_NH4-N'!A$12:D$136,4,FALSE),"")</f>
        <v>55.199211519279999</v>
      </c>
      <c r="I18" s="115" t="str">
        <f t="shared" si="2"/>
        <v>55.19921151928</v>
      </c>
      <c r="J18" t="str">
        <f>IFERROR(VLOOKUP(A18,'new_NO3+NO2-N'!A$49:D$173,3,FALSE),"")</f>
        <v/>
      </c>
      <c r="K18">
        <f>IFERROR(VLOOKUP(E18,'new_NO3+NO2-N'!A$49:D$173,3,FALSE),"")</f>
        <v>7.6779922656000004</v>
      </c>
      <c r="L18" s="116" t="str">
        <f t="shared" si="3"/>
        <v>7.6779922656</v>
      </c>
      <c r="M18" s="84" t="s">
        <v>234</v>
      </c>
      <c r="N18" s="116">
        <f t="shared" si="4"/>
        <v>62.877203784879995</v>
      </c>
    </row>
    <row r="19" spans="1:14" ht="14" x14ac:dyDescent="0.2">
      <c r="A19" s="97" t="s">
        <v>225</v>
      </c>
      <c r="B19" s="84" t="s">
        <v>236</v>
      </c>
      <c r="C19" t="str">
        <f t="shared" si="0"/>
        <v>P5C 1:10 dil.</v>
      </c>
      <c r="D19" s="113" t="s">
        <v>235</v>
      </c>
      <c r="E19" s="113" t="str">
        <f t="shared" si="1"/>
        <v>P5C 1:10</v>
      </c>
      <c r="F19" s="117"/>
      <c r="G19" s="111" t="str">
        <f>IFERROR(VLOOKUP(A19,'new_NH4-N'!A$12:D$136,4,FALSE),"")</f>
        <v/>
      </c>
      <c r="H19" s="111">
        <f>IFERROR(VLOOKUP(C19,'new_NH4-N'!A$12:D$136,4,FALSE),"")</f>
        <v>54.922313929520008</v>
      </c>
      <c r="I19" s="115" t="str">
        <f t="shared" si="2"/>
        <v>54.92231392952</v>
      </c>
      <c r="J19" t="str">
        <f>IFERROR(VLOOKUP(A19,'new_NO3+NO2-N'!A$49:D$173,3,FALSE),"")</f>
        <v/>
      </c>
      <c r="K19">
        <f>IFERROR(VLOOKUP(E19,'new_NO3+NO2-N'!A$49:D$173,3,FALSE),"")</f>
        <v>7.7508673096000011</v>
      </c>
      <c r="L19" s="116" t="str">
        <f t="shared" si="3"/>
        <v>7.7508673096</v>
      </c>
      <c r="M19" s="84" t="s">
        <v>234</v>
      </c>
      <c r="N19" s="116">
        <f t="shared" si="4"/>
        <v>62.673181239119998</v>
      </c>
    </row>
    <row r="20" spans="1:14" ht="14" x14ac:dyDescent="0.2">
      <c r="A20" s="97" t="s">
        <v>73</v>
      </c>
      <c r="B20" s="84" t="s">
        <v>236</v>
      </c>
      <c r="C20" t="str">
        <f t="shared" si="0"/>
        <v>P5D 1:10 dil.</v>
      </c>
      <c r="D20" s="113" t="s">
        <v>235</v>
      </c>
      <c r="E20" s="113" t="str">
        <f t="shared" si="1"/>
        <v>P5D 1:10</v>
      </c>
      <c r="F20" s="117"/>
      <c r="G20" s="111" t="str">
        <f>IFERROR(VLOOKUP(A20,'new_NH4-N'!A$12:D$136,4,FALSE),"")</f>
        <v/>
      </c>
      <c r="H20" s="111">
        <f>IFERROR(VLOOKUP(C20,'new_NH4-N'!A$12:D$136,4,FALSE),"")</f>
        <v>51.049930133679993</v>
      </c>
      <c r="I20" s="115" t="str">
        <f t="shared" si="2"/>
        <v>51.04993013368</v>
      </c>
      <c r="J20" t="str">
        <f>IFERROR(VLOOKUP(A20,'new_NO3+NO2-N'!A$49:D$173,3,FALSE),"")</f>
        <v/>
      </c>
      <c r="K20">
        <f>IFERROR(VLOOKUP(E20,'new_NO3+NO2-N'!A$49:D$173,3,FALSE),"")</f>
        <v>7.6779922656000004</v>
      </c>
      <c r="L20" s="116" t="str">
        <f t="shared" si="3"/>
        <v>7.6779922656</v>
      </c>
      <c r="M20" s="84" t="s">
        <v>234</v>
      </c>
      <c r="N20" s="116">
        <f t="shared" si="4"/>
        <v>58.727922399280004</v>
      </c>
    </row>
    <row r="21" spans="1:14" ht="14" x14ac:dyDescent="0.2">
      <c r="A21" s="97" t="s">
        <v>146</v>
      </c>
      <c r="B21" s="84" t="s">
        <v>236</v>
      </c>
      <c r="C21" t="str">
        <f t="shared" si="0"/>
        <v>V1A 1:10 dil.</v>
      </c>
      <c r="D21" s="113" t="s">
        <v>235</v>
      </c>
      <c r="E21" s="113" t="str">
        <f t="shared" si="1"/>
        <v>V1A 1:10</v>
      </c>
      <c r="F21" s="117" t="s">
        <v>226</v>
      </c>
      <c r="G21" s="111">
        <f>IFERROR(VLOOKUP(A21,'new_NH4-N'!A$12:D$136,4,FALSE),"")</f>
        <v>0.78750619992632009</v>
      </c>
      <c r="H21" s="111" t="str">
        <f>IFERROR(VLOOKUP(C21,'new_NH4-N'!A$12:D$136,4,FALSE),"")</f>
        <v/>
      </c>
      <c r="I21" s="115" t="str">
        <f t="shared" si="2"/>
        <v>0.78750619992632</v>
      </c>
      <c r="J21" t="str">
        <f>IFERROR(VLOOKUP(A21,'new_NO3+NO2-N'!A$49:D$173,3,FALSE),"")</f>
        <v/>
      </c>
      <c r="K21">
        <f>IFERROR(VLOOKUP(E21,'new_NO3+NO2-N'!A$49:D$173,3,FALSE),"")</f>
        <v>2.7810974056000006</v>
      </c>
      <c r="L21" s="116" t="str">
        <f t="shared" si="3"/>
        <v>2.7810974056</v>
      </c>
      <c r="M21" s="84" t="s">
        <v>234</v>
      </c>
      <c r="N21" s="116">
        <f t="shared" si="4"/>
        <v>3.5686036055263202</v>
      </c>
    </row>
    <row r="22" spans="1:14" ht="14" x14ac:dyDescent="0.2">
      <c r="A22" s="97" t="s">
        <v>145</v>
      </c>
      <c r="B22" s="84" t="s">
        <v>236</v>
      </c>
      <c r="C22" t="str">
        <f t="shared" si="0"/>
        <v>V1B 1:10 dil.</v>
      </c>
      <c r="D22" s="113" t="s">
        <v>235</v>
      </c>
      <c r="E22" s="113" t="str">
        <f t="shared" si="1"/>
        <v>V1B 1:10</v>
      </c>
      <c r="F22" s="117"/>
      <c r="G22" s="111">
        <f>IFERROR(VLOOKUP(A22,'new_NH4-N'!A$12:D$136,4,FALSE),"")</f>
        <v>1.0928880995979997</v>
      </c>
      <c r="H22" s="111" t="str">
        <f>IFERROR(VLOOKUP(C22,'new_NH4-N'!A$12:D$136,4,FALSE),"")</f>
        <v/>
      </c>
      <c r="I22" s="115" t="str">
        <f t="shared" si="2"/>
        <v>1.092888099598</v>
      </c>
      <c r="J22" t="str">
        <f>IFERROR(VLOOKUP(A22,'new_NO3+NO2-N'!A$49:D$173,3,FALSE),"")</f>
        <v/>
      </c>
      <c r="K22">
        <f>IFERROR(VLOOKUP(E22,'new_NO3+NO2-N'!A$49:D$173,3,FALSE),"")</f>
        <v>2.7426222615040001</v>
      </c>
      <c r="L22" s="116" t="str">
        <f t="shared" si="3"/>
        <v>2.742622261504</v>
      </c>
      <c r="M22" s="84" t="s">
        <v>234</v>
      </c>
      <c r="N22" s="116">
        <f t="shared" si="4"/>
        <v>3.8355103611020001</v>
      </c>
    </row>
    <row r="23" spans="1:14" ht="14" x14ac:dyDescent="0.2">
      <c r="A23" s="97" t="s">
        <v>154</v>
      </c>
      <c r="B23" s="84" t="s">
        <v>236</v>
      </c>
      <c r="C23" t="str">
        <f t="shared" si="0"/>
        <v>V1C 1:10 dil.</v>
      </c>
      <c r="D23" s="113" t="s">
        <v>235</v>
      </c>
      <c r="E23" s="113" t="str">
        <f t="shared" si="1"/>
        <v>V1C 1:10</v>
      </c>
      <c r="F23" s="117"/>
      <c r="G23" s="111">
        <f>IFERROR(VLOOKUP(A23,'new_NH4-N'!A$12:D$136,4,FALSE),"")</f>
        <v>0.85772601071992005</v>
      </c>
      <c r="H23" s="111" t="str">
        <f>IFERROR(VLOOKUP(C23,'new_NH4-N'!A$12:D$136,4,FALSE),"")</f>
        <v/>
      </c>
      <c r="I23" s="115" t="str">
        <f t="shared" si="2"/>
        <v>0.85772601071992</v>
      </c>
      <c r="J23" t="str">
        <f>IFERROR(VLOOKUP(A23,'new_NO3+NO2-N'!A$49:D$173,3,FALSE),"")</f>
        <v/>
      </c>
      <c r="K23">
        <f>IFERROR(VLOOKUP(E23,'new_NO3+NO2-N'!A$49:D$173,3,FALSE),"")</f>
        <v>2.7682675167360005</v>
      </c>
      <c r="L23" s="116" t="str">
        <f t="shared" si="3"/>
        <v>2.768267516736</v>
      </c>
      <c r="M23" s="84" t="s">
        <v>234</v>
      </c>
      <c r="N23" s="116">
        <f t="shared" si="4"/>
        <v>3.6259935274559201</v>
      </c>
    </row>
    <row r="24" spans="1:14" ht="14" x14ac:dyDescent="0.2">
      <c r="A24" s="97" t="s">
        <v>153</v>
      </c>
      <c r="B24" s="84" t="s">
        <v>236</v>
      </c>
      <c r="C24" t="str">
        <f t="shared" si="0"/>
        <v>V1D 1:10 dil.</v>
      </c>
      <c r="D24" s="113" t="s">
        <v>235</v>
      </c>
      <c r="E24" s="113" t="str">
        <f t="shared" si="1"/>
        <v>V1D 1:10</v>
      </c>
      <c r="F24" s="117"/>
      <c r="G24" s="111">
        <f>IFERROR(VLOOKUP(A24,'new_NH4-N'!A$12:D$136,4,FALSE),"")</f>
        <v>0.76050575032312007</v>
      </c>
      <c r="H24" s="111" t="str">
        <f>IFERROR(VLOOKUP(C24,'new_NH4-N'!A$12:D$136,4,FALSE),"")</f>
        <v/>
      </c>
      <c r="I24" s="115" t="str">
        <f t="shared" si="2"/>
        <v>0.76050575032312</v>
      </c>
      <c r="J24" t="str">
        <f>IFERROR(VLOOKUP(A24,'new_NO3+NO2-N'!A$49:D$173,3,FALSE),"")</f>
        <v/>
      </c>
      <c r="K24">
        <f>IFERROR(VLOOKUP(E24,'new_NO3+NO2-N'!A$49:D$173,3,FALSE),"")</f>
        <v>2.6849912344000004</v>
      </c>
      <c r="L24" s="116" t="str">
        <f t="shared" si="3"/>
        <v>2.6849912344</v>
      </c>
      <c r="M24" s="84" t="s">
        <v>234</v>
      </c>
      <c r="N24" s="116">
        <f t="shared" si="4"/>
        <v>3.4454969847231198</v>
      </c>
    </row>
    <row r="25" spans="1:14" ht="14" x14ac:dyDescent="0.2">
      <c r="A25" s="97" t="s">
        <v>152</v>
      </c>
      <c r="B25" s="84" t="s">
        <v>236</v>
      </c>
      <c r="C25" t="str">
        <f t="shared" si="0"/>
        <v>V2A 1:10 dil.</v>
      </c>
      <c r="D25" s="113" t="s">
        <v>235</v>
      </c>
      <c r="E25" s="113" t="str">
        <f t="shared" si="1"/>
        <v>V2A 1:10</v>
      </c>
      <c r="F25" s="117" t="s">
        <v>227</v>
      </c>
      <c r="G25" s="111">
        <f>IFERROR(VLOOKUP(A25,'new_NH4-N'!A$12:D$136,4,FALSE),"")</f>
        <v>1.0807171492835199</v>
      </c>
      <c r="H25" s="111" t="str">
        <f>IFERROR(VLOOKUP(C25,'new_NH4-N'!A$12:D$136,4,FALSE),"")</f>
        <v/>
      </c>
      <c r="I25" s="115" t="str">
        <f t="shared" si="2"/>
        <v>1.08071714928352</v>
      </c>
      <c r="J25">
        <f>IFERROR(VLOOKUP(A25,'new_NO3+NO2-N'!A$49:D$173,3,FALSE),"")</f>
        <v>0.21965045851600001</v>
      </c>
      <c r="K25" t="str">
        <f>IFERROR(VLOOKUP(E25,'new_NO3+NO2-N'!A$49:D$173,3,FALSE),"")</f>
        <v/>
      </c>
      <c r="L25" s="116" t="str">
        <f t="shared" si="3"/>
        <v>0.219650458516</v>
      </c>
      <c r="M25" s="84" t="s">
        <v>234</v>
      </c>
      <c r="N25" s="116">
        <f t="shared" si="4"/>
        <v>1.3003676077995199</v>
      </c>
    </row>
    <row r="26" spans="1:14" ht="14" x14ac:dyDescent="0.2">
      <c r="A26" s="97" t="s">
        <v>180</v>
      </c>
      <c r="B26" s="84" t="s">
        <v>236</v>
      </c>
      <c r="C26" t="str">
        <f t="shared" si="0"/>
        <v>V2B 1:10 dil.</v>
      </c>
      <c r="D26" s="113" t="s">
        <v>235</v>
      </c>
      <c r="E26" s="113" t="str">
        <f t="shared" si="1"/>
        <v>V2B 1:10</v>
      </c>
      <c r="F26" s="117"/>
      <c r="G26" s="111" t="str">
        <f>IFERROR(VLOOKUP(A26,'new_NH4-N'!A$12:D$136,4,FALSE),"")</f>
        <v/>
      </c>
      <c r="H26" s="111" t="str">
        <f>IFERROR(VLOOKUP(C26,'new_NH4-N'!A$12:D$136,4,FALSE),"")</f>
        <v/>
      </c>
      <c r="I26" s="115" t="str">
        <f t="shared" si="2"/>
        <v/>
      </c>
      <c r="J26">
        <f>IFERROR(VLOOKUP(A26,'new_NO3+NO2-N'!A$49:D$173,3,FALSE),"")</f>
        <v>0.36251275747584005</v>
      </c>
      <c r="K26" t="str">
        <f>IFERROR(VLOOKUP(E26,'new_NO3+NO2-N'!A$49:D$173,3,FALSE),"")</f>
        <v/>
      </c>
      <c r="L26" s="116" t="str">
        <f t="shared" si="3"/>
        <v>0.36251275747584</v>
      </c>
      <c r="M26" s="84" t="s">
        <v>234</v>
      </c>
      <c r="N26" s="116" t="str">
        <f>L26</f>
        <v>0.36251275747584</v>
      </c>
    </row>
    <row r="27" spans="1:14" ht="14" x14ac:dyDescent="0.2">
      <c r="A27" s="97" t="s">
        <v>150</v>
      </c>
      <c r="B27" s="84" t="s">
        <v>236</v>
      </c>
      <c r="C27" t="str">
        <f t="shared" si="0"/>
        <v>V2C 1:10 dil.</v>
      </c>
      <c r="D27" s="113" t="s">
        <v>235</v>
      </c>
      <c r="E27" s="113" t="str">
        <f t="shared" si="1"/>
        <v>V2C 1:10</v>
      </c>
      <c r="F27" s="117"/>
      <c r="G27" s="111">
        <f>IFERROR(VLOOKUP(A27,'new_NH4-N'!A$12:D$136,4,FALSE),"")</f>
        <v>0.99148816028799991</v>
      </c>
      <c r="H27" s="111" t="str">
        <f>IFERROR(VLOOKUP(C27,'new_NH4-N'!A$12:D$136,4,FALSE),"")</f>
        <v/>
      </c>
      <c r="I27" s="115" t="str">
        <f t="shared" si="2"/>
        <v>0.991488160288</v>
      </c>
      <c r="J27">
        <f>IFERROR(VLOOKUP(A27,'new_NO3+NO2-N'!A$49:D$173,3,FALSE),"")</f>
        <v>0.39045577659856007</v>
      </c>
      <c r="K27" t="str">
        <f>IFERROR(VLOOKUP(E27,'new_NO3+NO2-N'!A$49:D$173,3,FALSE),"")</f>
        <v/>
      </c>
      <c r="L27" s="116" t="str">
        <f t="shared" si="3"/>
        <v>0.39045577659856</v>
      </c>
      <c r="M27" s="84" t="s">
        <v>234</v>
      </c>
      <c r="N27" s="116">
        <f t="shared" si="4"/>
        <v>1.38194393688656</v>
      </c>
    </row>
    <row r="28" spans="1:14" ht="14" x14ac:dyDescent="0.2">
      <c r="A28" s="97" t="s">
        <v>158</v>
      </c>
      <c r="B28" s="84" t="s">
        <v>236</v>
      </c>
      <c r="C28" t="str">
        <f t="shared" si="0"/>
        <v>V2D 1:10 dil.</v>
      </c>
      <c r="D28" s="113" t="s">
        <v>235</v>
      </c>
      <c r="E28" s="113" t="str">
        <f t="shared" si="1"/>
        <v>V2D 1:10</v>
      </c>
      <c r="F28" s="117"/>
      <c r="G28" s="111">
        <f>IFERROR(VLOOKUP(A28,'new_NH4-N'!A$12:D$136,4,FALSE),"")</f>
        <v>1.16187205415392</v>
      </c>
      <c r="H28" s="111" t="str">
        <f>IFERROR(VLOOKUP(C28,'new_NH4-N'!A$12:D$136,4,FALSE),"")</f>
        <v/>
      </c>
      <c r="I28" s="115" t="str">
        <f t="shared" si="2"/>
        <v>1.16187205415392</v>
      </c>
      <c r="J28">
        <f>IFERROR(VLOOKUP(A28,'new_NO3+NO2-N'!A$49:D$173,3,FALSE),"")</f>
        <v>0.43390964319744008</v>
      </c>
      <c r="K28" t="str">
        <f>IFERROR(VLOOKUP(E28,'new_NO3+NO2-N'!A$49:D$173,3,FALSE),"")</f>
        <v/>
      </c>
      <c r="L28" s="116" t="str">
        <f t="shared" si="3"/>
        <v>0.43390964319744</v>
      </c>
      <c r="M28" s="84" t="s">
        <v>234</v>
      </c>
      <c r="N28" s="116">
        <f t="shared" si="4"/>
        <v>1.5957816973513601</v>
      </c>
    </row>
    <row r="29" spans="1:14" ht="14" x14ac:dyDescent="0.2">
      <c r="A29" s="97" t="s">
        <v>157</v>
      </c>
      <c r="B29" s="84" t="s">
        <v>236</v>
      </c>
      <c r="C29" t="str">
        <f t="shared" si="0"/>
        <v>V3A 1:10 dil.</v>
      </c>
      <c r="D29" s="113" t="s">
        <v>235</v>
      </c>
      <c r="E29" s="113" t="str">
        <f t="shared" si="1"/>
        <v>V3A 1:10</v>
      </c>
      <c r="F29" s="117" t="s">
        <v>228</v>
      </c>
      <c r="G29" s="111">
        <f>IFERROR(VLOOKUP(A29,'new_NH4-N'!A$12:D$136,4,FALSE),"")</f>
        <v>0.46376370222391999</v>
      </c>
      <c r="H29" s="111" t="str">
        <f>IFERROR(VLOOKUP(C29,'new_NH4-N'!A$12:D$136,4,FALSE),"")</f>
        <v/>
      </c>
      <c r="I29" s="115" t="str">
        <f t="shared" si="2"/>
        <v>0.46376370222392</v>
      </c>
      <c r="J29" t="str">
        <f>IFERROR(VLOOKUP(A29,'new_NO3+NO2-N'!A$49:D$173,3,FALSE),"")</f>
        <v/>
      </c>
      <c r="K29">
        <f>IFERROR(VLOOKUP(E29,'new_NO3+NO2-N'!A$49:D$173,3,FALSE),"")</f>
        <v>5.1898954888960001</v>
      </c>
      <c r="L29" s="116" t="str">
        <f t="shared" si="3"/>
        <v>5.189895488896</v>
      </c>
      <c r="M29" s="84" t="s">
        <v>234</v>
      </c>
      <c r="N29" s="116">
        <f t="shared" si="4"/>
        <v>5.6536591911199201</v>
      </c>
    </row>
    <row r="30" spans="1:14" ht="14" x14ac:dyDescent="0.2">
      <c r="A30" s="97" t="s">
        <v>156</v>
      </c>
      <c r="B30" s="84" t="s">
        <v>236</v>
      </c>
      <c r="C30" t="str">
        <f t="shared" si="0"/>
        <v>V3B 1:10 dil.</v>
      </c>
      <c r="D30" s="113" t="s">
        <v>235</v>
      </c>
      <c r="E30" s="113" t="str">
        <f t="shared" si="1"/>
        <v>V3B 1:10</v>
      </c>
      <c r="F30" s="117"/>
      <c r="G30" s="111">
        <f>IFERROR(VLOOKUP(A30,'new_NH4-N'!A$12:D$136,4,FALSE),"")</f>
        <v>0.56891709781688005</v>
      </c>
      <c r="H30" s="111" t="str">
        <f>IFERROR(VLOOKUP(C30,'new_NH4-N'!A$12:D$136,4,FALSE),"")</f>
        <v/>
      </c>
      <c r="I30" s="115" t="str">
        <f t="shared" si="2"/>
        <v>0.56891709781688</v>
      </c>
      <c r="J30" t="str">
        <f>IFERROR(VLOOKUP(A30,'new_NO3+NO2-N'!A$49:D$173,3,FALSE),"")</f>
        <v/>
      </c>
      <c r="K30">
        <f>IFERROR(VLOOKUP(E30,'new_NO3+NO2-N'!A$49:D$173,3,FALSE),"")</f>
        <v>5.5341812560959998</v>
      </c>
      <c r="L30" s="116" t="str">
        <f t="shared" si="3"/>
        <v>5.534181256096</v>
      </c>
      <c r="M30" s="84" t="s">
        <v>234</v>
      </c>
      <c r="N30" s="116">
        <f t="shared" si="4"/>
        <v>6.1030983539128796</v>
      </c>
    </row>
    <row r="31" spans="1:14" ht="14" x14ac:dyDescent="0.2">
      <c r="A31" s="97" t="s">
        <v>155</v>
      </c>
      <c r="B31" s="84" t="s">
        <v>236</v>
      </c>
      <c r="C31" t="str">
        <f t="shared" si="0"/>
        <v>V3C 1:10 dil.</v>
      </c>
      <c r="D31" s="113" t="s">
        <v>235</v>
      </c>
      <c r="E31" s="113" t="str">
        <f t="shared" si="1"/>
        <v>V3C 1:10</v>
      </c>
      <c r="F31" s="117"/>
      <c r="G31" s="111">
        <f>IFERROR(VLOOKUP(A31,'new_NH4-N'!A$12:D$136,4,FALSE),"")</f>
        <v>0.57565976643327998</v>
      </c>
      <c r="H31" s="111" t="str">
        <f>IFERROR(VLOOKUP(C31,'new_NH4-N'!A$12:D$136,4,FALSE),"")</f>
        <v/>
      </c>
      <c r="I31" s="115" t="str">
        <f t="shared" si="2"/>
        <v>0.57565976643328</v>
      </c>
      <c r="J31" t="str">
        <f>IFERROR(VLOOKUP(A31,'new_NO3+NO2-N'!A$49:D$173,3,FALSE),"")</f>
        <v/>
      </c>
      <c r="K31">
        <f>IFERROR(VLOOKUP(E31,'new_NO3+NO2-N'!A$49:D$173,3,FALSE),"")</f>
        <v>4.3960899207040001</v>
      </c>
      <c r="L31" s="116" t="str">
        <f t="shared" si="3"/>
        <v>4.396089920704</v>
      </c>
      <c r="M31" s="84" t="s">
        <v>234</v>
      </c>
      <c r="N31" s="116">
        <f t="shared" si="4"/>
        <v>4.9717496871372804</v>
      </c>
    </row>
    <row r="32" spans="1:14" ht="14" x14ac:dyDescent="0.2">
      <c r="A32" s="97" t="s">
        <v>97</v>
      </c>
      <c r="B32" s="84" t="s">
        <v>236</v>
      </c>
      <c r="C32" t="str">
        <f t="shared" si="0"/>
        <v>V4A 1:10 dil.</v>
      </c>
      <c r="D32" s="113" t="s">
        <v>235</v>
      </c>
      <c r="E32" s="113" t="str">
        <f t="shared" si="1"/>
        <v>V4A 1:10</v>
      </c>
      <c r="F32" s="117" t="s">
        <v>229</v>
      </c>
      <c r="G32" s="111">
        <f>IFERROR(VLOOKUP(A32,'new_NH4-N'!A$12:D$136,4,FALSE),"")</f>
        <v>0.93878232901432002</v>
      </c>
      <c r="H32" s="111" t="str">
        <f>IFERROR(VLOOKUP(C32,'new_NH4-N'!A$12:D$136,4,FALSE),"")</f>
        <v/>
      </c>
      <c r="I32" s="115" t="str">
        <f t="shared" si="2"/>
        <v>0.93878232901432</v>
      </c>
      <c r="J32">
        <f>IFERROR(VLOOKUP(A32,'new_NO3+NO2-N'!A$49:D$173,3,FALSE),"")</f>
        <v>9.0138040906000008</v>
      </c>
      <c r="K32" t="str">
        <f>IFERROR(VLOOKUP(E32,'new_NO3+NO2-N'!A$49:D$173,3,FALSE),"")</f>
        <v/>
      </c>
      <c r="L32" s="116" t="str">
        <f t="shared" si="3"/>
        <v>9.0138040906</v>
      </c>
      <c r="M32" s="84" t="s">
        <v>234</v>
      </c>
      <c r="N32" s="116">
        <f t="shared" si="4"/>
        <v>9.9525864196143203</v>
      </c>
    </row>
    <row r="33" spans="1:14" ht="14" x14ac:dyDescent="0.2">
      <c r="A33" s="97" t="s">
        <v>98</v>
      </c>
      <c r="B33" s="84" t="s">
        <v>236</v>
      </c>
      <c r="C33" t="str">
        <f t="shared" si="0"/>
        <v>V4B 1:10 dil.</v>
      </c>
      <c r="D33" s="113" t="s">
        <v>235</v>
      </c>
      <c r="E33" s="113" t="str">
        <f t="shared" si="1"/>
        <v>V4B 1:10</v>
      </c>
      <c r="F33" s="117"/>
      <c r="G33" s="111">
        <f>IFERROR(VLOOKUP(A33,'new_NH4-N'!A$12:D$136,4,FALSE),"")</f>
        <v>1.5193795295919998</v>
      </c>
      <c r="H33" s="111" t="str">
        <f>IFERROR(VLOOKUP(C33,'new_NH4-N'!A$12:D$136,4,FALSE),"")</f>
        <v/>
      </c>
      <c r="I33" s="115" t="str">
        <f t="shared" si="2"/>
        <v>1.519379529592</v>
      </c>
      <c r="J33">
        <f>IFERROR(VLOOKUP(A33,'new_NO3+NO2-N'!A$49:D$173,3,FALSE),"")</f>
        <v>0.8822968230310001</v>
      </c>
      <c r="K33" t="str">
        <f>IFERROR(VLOOKUP(E33,'new_NO3+NO2-N'!A$49:D$173,3,FALSE),"")</f>
        <v/>
      </c>
      <c r="L33" s="116" t="str">
        <f t="shared" si="3"/>
        <v>0.882296823031</v>
      </c>
      <c r="M33" s="84" t="s">
        <v>234</v>
      </c>
      <c r="N33" s="116">
        <f t="shared" si="4"/>
        <v>2.4016763526230003</v>
      </c>
    </row>
    <row r="34" spans="1:14" ht="14" x14ac:dyDescent="0.2">
      <c r="A34" s="97" t="s">
        <v>99</v>
      </c>
      <c r="B34" s="84" t="s">
        <v>236</v>
      </c>
      <c r="C34" t="str">
        <f t="shared" si="0"/>
        <v>V4C 1:10 dil.</v>
      </c>
      <c r="D34" s="113" t="s">
        <v>235</v>
      </c>
      <c r="E34" s="113" t="str">
        <f t="shared" si="1"/>
        <v>V4C 1:10</v>
      </c>
      <c r="F34" s="117"/>
      <c r="G34" s="111">
        <f>IFERROR(VLOOKUP(A34,'new_NH4-N'!A$12:D$136,4,FALSE),"")</f>
        <v>1.316165139232</v>
      </c>
      <c r="H34" s="111" t="str">
        <f>IFERROR(VLOOKUP(C34,'new_NH4-N'!A$12:D$136,4,FALSE),"")</f>
        <v/>
      </c>
      <c r="I34" s="115" t="str">
        <f t="shared" si="2"/>
        <v>1.316165139232</v>
      </c>
      <c r="J34">
        <f>IFERROR(VLOOKUP(A34,'new_NO3+NO2-N'!A$49:D$173,3,FALSE),"")</f>
        <v>1.469293428644</v>
      </c>
      <c r="K34" t="str">
        <f>IFERROR(VLOOKUP(E34,'new_NO3+NO2-N'!A$49:D$173,3,FALSE),"")</f>
        <v/>
      </c>
      <c r="L34" s="116" t="str">
        <f t="shared" si="3"/>
        <v>1.469293428644</v>
      </c>
      <c r="M34" s="84" t="s">
        <v>234</v>
      </c>
      <c r="N34" s="116">
        <f t="shared" si="4"/>
        <v>2.7854585678759998</v>
      </c>
    </row>
    <row r="35" spans="1:14" ht="14" x14ac:dyDescent="0.2">
      <c r="A35" s="97" t="s">
        <v>100</v>
      </c>
      <c r="B35" s="84" t="s">
        <v>236</v>
      </c>
      <c r="C35" t="str">
        <f t="shared" si="0"/>
        <v>V4D 1:10 dil.</v>
      </c>
      <c r="D35" s="113" t="s">
        <v>235</v>
      </c>
      <c r="E35" s="113" t="str">
        <f t="shared" si="1"/>
        <v>V4D 1:10</v>
      </c>
      <c r="F35" s="117"/>
      <c r="G35" s="111">
        <f>IFERROR(VLOOKUP(A35,'new_NH4-N'!A$12:D$136,4,FALSE),"")</f>
        <v>1.3838783737519997</v>
      </c>
      <c r="H35" s="111" t="str">
        <f>IFERROR(VLOOKUP(C35,'new_NH4-N'!A$12:D$136,4,FALSE),"")</f>
        <v/>
      </c>
      <c r="I35" s="115" t="str">
        <f t="shared" si="2"/>
        <v>1.383878373752</v>
      </c>
      <c r="J35">
        <f>IFERROR(VLOOKUP(A35,'new_NO3+NO2-N'!A$49:D$173,3,FALSE),"")</f>
        <v>10.8115492481</v>
      </c>
      <c r="K35" t="str">
        <f>IFERROR(VLOOKUP(E35,'new_NO3+NO2-N'!A$49:D$173,3,FALSE),"")</f>
        <v/>
      </c>
      <c r="L35" s="116" t="str">
        <f t="shared" si="3"/>
        <v>10.8115492481</v>
      </c>
      <c r="M35" s="84" t="s">
        <v>234</v>
      </c>
      <c r="N35" s="116">
        <f t="shared" si="4"/>
        <v>12.195427621852</v>
      </c>
    </row>
    <row r="36" spans="1:14" ht="14" x14ac:dyDescent="0.2">
      <c r="A36" s="97" t="s">
        <v>101</v>
      </c>
      <c r="B36" s="84" t="s">
        <v>236</v>
      </c>
      <c r="C36" t="str">
        <f t="shared" si="0"/>
        <v>V5A 1:10 dil.</v>
      </c>
      <c r="D36" s="113" t="s">
        <v>235</v>
      </c>
      <c r="E36" s="113" t="str">
        <f t="shared" si="1"/>
        <v>V5A 1:10</v>
      </c>
      <c r="F36" s="117" t="s">
        <v>230</v>
      </c>
      <c r="G36" s="111">
        <f>IFERROR(VLOOKUP(A36,'new_NH4-N'!A$12:D$136,4,FALSE),"")</f>
        <v>1.2620124764479999</v>
      </c>
      <c r="H36" s="111" t="str">
        <f>IFERROR(VLOOKUP(C36,'new_NH4-N'!A$12:D$136,4,FALSE),"")</f>
        <v/>
      </c>
      <c r="I36" s="115" t="str">
        <f t="shared" si="2"/>
        <v>1.262012476448</v>
      </c>
      <c r="J36" t="str">
        <f>IFERROR(VLOOKUP(A36,'new_NO3+NO2-N'!A$49:D$173,3,FALSE),"")</f>
        <v/>
      </c>
      <c r="K36">
        <f>IFERROR(VLOOKUP(E36,'new_NO3+NO2-N'!A$49:D$173,3,FALSE),"")</f>
        <v>13.397622702400003</v>
      </c>
      <c r="L36" s="116" t="str">
        <f t="shared" si="3"/>
        <v>13.3976227024</v>
      </c>
      <c r="M36" s="84" t="s">
        <v>234</v>
      </c>
      <c r="N36" s="116">
        <f t="shared" si="4"/>
        <v>14.659635178847999</v>
      </c>
    </row>
    <row r="37" spans="1:14" ht="14" x14ac:dyDescent="0.2">
      <c r="A37" s="97" t="s">
        <v>92</v>
      </c>
      <c r="B37" s="84" t="s">
        <v>236</v>
      </c>
      <c r="C37" t="str">
        <f t="shared" si="0"/>
        <v>V5B 1:10 dil.</v>
      </c>
      <c r="D37" s="113" t="s">
        <v>235</v>
      </c>
      <c r="E37" s="113" t="str">
        <f t="shared" si="1"/>
        <v>V5B 1:10</v>
      </c>
      <c r="F37" s="117"/>
      <c r="G37" s="111">
        <f>IFERROR(VLOOKUP(A37,'new_NH4-N'!A$12:D$136,4,FALSE),"")</f>
        <v>1.4516165038719999</v>
      </c>
      <c r="H37" s="111" t="str">
        <f>IFERROR(VLOOKUP(C37,'new_NH4-N'!A$12:D$136,4,FALSE),"")</f>
        <v/>
      </c>
      <c r="I37" s="115" t="str">
        <f t="shared" si="2"/>
        <v>1.451616503872</v>
      </c>
      <c r="J37" t="str">
        <f>IFERROR(VLOOKUP(A37,'new_NO3+NO2-N'!A$49:D$173,3,FALSE),"")</f>
        <v/>
      </c>
      <c r="K37">
        <f>IFERROR(VLOOKUP(E37,'new_NO3+NO2-N'!A$49:D$173,3,FALSE),"")</f>
        <v>13.643477514400001</v>
      </c>
      <c r="L37" s="116" t="str">
        <f t="shared" si="3"/>
        <v>13.6434775144</v>
      </c>
      <c r="M37" s="84" t="s">
        <v>234</v>
      </c>
      <c r="N37" s="116">
        <f t="shared" si="4"/>
        <v>15.095094018272</v>
      </c>
    </row>
    <row r="38" spans="1:14" ht="14" x14ac:dyDescent="0.2">
      <c r="A38" s="97" t="s">
        <v>93</v>
      </c>
      <c r="B38" s="84" t="s">
        <v>236</v>
      </c>
      <c r="C38" t="str">
        <f t="shared" si="0"/>
        <v>V5C 1:10 dil.</v>
      </c>
      <c r="D38" s="113" t="s">
        <v>235</v>
      </c>
      <c r="E38" s="113" t="str">
        <f t="shared" si="1"/>
        <v>V5C 1:10</v>
      </c>
      <c r="F38" s="117"/>
      <c r="G38" s="111">
        <f>IFERROR(VLOOKUP(A38,'new_NH4-N'!A$12:D$136,4,FALSE),"")</f>
        <v>1.804256097568</v>
      </c>
      <c r="H38" s="111" t="str">
        <f>IFERROR(VLOOKUP(C38,'new_NH4-N'!A$12:D$136,4,FALSE),"")</f>
        <v/>
      </c>
      <c r="I38" s="115" t="str">
        <f t="shared" si="2"/>
        <v>1.804256097568</v>
      </c>
      <c r="J38" t="str">
        <f>IFERROR(VLOOKUP(A38,'new_NO3+NO2-N'!A$49:D$173,3,FALSE),"")</f>
        <v/>
      </c>
      <c r="K38">
        <f>IFERROR(VLOOKUP(E38,'new_NO3+NO2-N'!A$49:D$173,3,FALSE),"")</f>
        <v>12.828197202399998</v>
      </c>
      <c r="L38" s="116" t="str">
        <f t="shared" si="3"/>
        <v>12.8281972024</v>
      </c>
      <c r="M38" s="84" t="s">
        <v>234</v>
      </c>
      <c r="N38" s="116">
        <f t="shared" si="4"/>
        <v>14.632453299968001</v>
      </c>
    </row>
    <row r="39" spans="1:14" ht="14" x14ac:dyDescent="0.2">
      <c r="A39" s="97" t="s">
        <v>94</v>
      </c>
      <c r="B39" s="84" t="s">
        <v>236</v>
      </c>
      <c r="C39" t="str">
        <f t="shared" si="0"/>
        <v>V5D 1:10 dil.</v>
      </c>
      <c r="D39" s="113" t="s">
        <v>235</v>
      </c>
      <c r="E39" s="113" t="str">
        <f t="shared" si="1"/>
        <v>V5D 1:10</v>
      </c>
      <c r="F39" s="117"/>
      <c r="G39" s="111">
        <f>IFERROR(VLOOKUP(A39,'new_NH4-N'!A$12:D$136,4,FALSE),"")</f>
        <v>1.5329351222079999</v>
      </c>
      <c r="H39" s="111" t="str">
        <f>IFERROR(VLOOKUP(C39,'new_NH4-N'!A$12:D$136,4,FALSE),"")</f>
        <v/>
      </c>
      <c r="I39" s="115" t="str">
        <f t="shared" si="2"/>
        <v>1.532935122208</v>
      </c>
      <c r="J39" t="str">
        <f>IFERROR(VLOOKUP(A39,'new_NO3+NO2-N'!A$49:D$173,3,FALSE),"")</f>
        <v/>
      </c>
      <c r="K39">
        <f>IFERROR(VLOOKUP(E39,'new_NO3+NO2-N'!A$49:D$173,3,FALSE),"")</f>
        <v>14.221374470400002</v>
      </c>
      <c r="L39" s="116" t="str">
        <f t="shared" si="3"/>
        <v>14.2213744704</v>
      </c>
      <c r="M39" s="84" t="s">
        <v>234</v>
      </c>
      <c r="N39" s="116">
        <f t="shared" si="4"/>
        <v>15.754309592608001</v>
      </c>
    </row>
    <row r="40" spans="1:14" ht="14" x14ac:dyDescent="0.2">
      <c r="A40" s="109" t="s">
        <v>121</v>
      </c>
      <c r="B40" s="84" t="s">
        <v>236</v>
      </c>
      <c r="C40" t="str">
        <f t="shared" si="0"/>
        <v>F P1A 1:10 dil.</v>
      </c>
      <c r="D40" s="113" t="s">
        <v>235</v>
      </c>
      <c r="E40" s="113" t="str">
        <f t="shared" si="1"/>
        <v>F P1A 1:10</v>
      </c>
      <c r="F40" s="118" t="s">
        <v>226</v>
      </c>
      <c r="G40" s="111">
        <f>IFERROR(VLOOKUP(A40,'new_NH4-N'!A$12:D$136,4,FALSE),"")</f>
        <v>0.89960063227648002</v>
      </c>
      <c r="H40" s="111" t="str">
        <f>IFERROR(VLOOKUP(C40,'new_NH4-N'!A$12:D$136,4,FALSE),"")</f>
        <v/>
      </c>
      <c r="I40" s="115" t="str">
        <f t="shared" si="2"/>
        <v>0.89960063227648</v>
      </c>
      <c r="J40" t="str">
        <f>IFERROR(VLOOKUP(A40,'new_NO3+NO2-N'!A$49:D$173,3,FALSE),"")</f>
        <v/>
      </c>
      <c r="K40">
        <f>IFERROR(VLOOKUP(E40,'new_NO3+NO2-N'!A$49:D$173,3,FALSE),"")</f>
        <v>2.627458234144</v>
      </c>
      <c r="L40" s="116" t="str">
        <f t="shared" si="3"/>
        <v>2.627458234144</v>
      </c>
      <c r="M40" s="110" t="s">
        <v>231</v>
      </c>
      <c r="N40" s="116">
        <f t="shared" si="4"/>
        <v>3.5270588664204801</v>
      </c>
    </row>
    <row r="41" spans="1:14" ht="14" x14ac:dyDescent="0.2">
      <c r="A41" s="97" t="s">
        <v>132</v>
      </c>
      <c r="B41" s="84" t="s">
        <v>236</v>
      </c>
      <c r="C41" t="str">
        <f t="shared" si="0"/>
        <v>F P1B 1:10 dil.</v>
      </c>
      <c r="D41" s="113" t="s">
        <v>235</v>
      </c>
      <c r="E41" s="113" t="str">
        <f t="shared" si="1"/>
        <v>F P1B 1:10</v>
      </c>
      <c r="F41" s="119"/>
      <c r="G41" s="111">
        <f>IFERROR(VLOOKUP(A41,'new_NH4-N'!A$12:D$136,4,FALSE),"")</f>
        <v>1.07125141225592</v>
      </c>
      <c r="H41" s="111" t="str">
        <f>IFERROR(VLOOKUP(C41,'new_NH4-N'!A$12:D$136,4,FALSE),"")</f>
        <v/>
      </c>
      <c r="I41" s="115" t="str">
        <f t="shared" si="2"/>
        <v>1.07125141225592</v>
      </c>
      <c r="J41" t="str">
        <f>IFERROR(VLOOKUP(A41,'new_NO3+NO2-N'!A$49:D$173,3,FALSE),"")</f>
        <v/>
      </c>
      <c r="K41">
        <f>IFERROR(VLOOKUP(E41,'new_NO3+NO2-N'!A$49:D$173,3,FALSE),"")</f>
        <v>2.3539313565760001</v>
      </c>
      <c r="L41" s="116" t="str">
        <f t="shared" si="3"/>
        <v>2.353931356576</v>
      </c>
      <c r="M41" s="112" t="s">
        <v>231</v>
      </c>
      <c r="N41" s="116">
        <f t="shared" si="4"/>
        <v>3.4251827688319203</v>
      </c>
    </row>
    <row r="42" spans="1:14" ht="14" x14ac:dyDescent="0.2">
      <c r="A42" s="97" t="s">
        <v>131</v>
      </c>
      <c r="B42" s="84" t="s">
        <v>236</v>
      </c>
      <c r="C42" t="str">
        <f t="shared" si="0"/>
        <v>F P1C 1:10 dil.</v>
      </c>
      <c r="D42" s="113" t="s">
        <v>235</v>
      </c>
      <c r="E42" s="113" t="str">
        <f t="shared" si="1"/>
        <v>F P1C 1:10</v>
      </c>
      <c r="F42" s="119"/>
      <c r="G42" s="111">
        <f>IFERROR(VLOOKUP(A42,'new_NH4-N'!A$12:D$136,4,FALSE),"")</f>
        <v>1.01987449697272</v>
      </c>
      <c r="H42" s="111" t="str">
        <f>IFERROR(VLOOKUP(C42,'new_NH4-N'!A$12:D$136,4,FALSE),"")</f>
        <v/>
      </c>
      <c r="I42" s="115" t="str">
        <f t="shared" si="2"/>
        <v>1.01987449697272</v>
      </c>
      <c r="J42" t="str">
        <f>IFERROR(VLOOKUP(A42,'new_NO3+NO2-N'!A$49:D$173,3,FALSE),"")</f>
        <v/>
      </c>
      <c r="K42">
        <f>IFERROR(VLOOKUP(E42,'new_NO3+NO2-N'!A$49:D$173,3,FALSE),"")</f>
        <v>2.7490317600000003</v>
      </c>
      <c r="L42" s="116" t="str">
        <f t="shared" si="3"/>
        <v>2.74903176</v>
      </c>
      <c r="M42" s="112" t="s">
        <v>231</v>
      </c>
      <c r="N42" s="116">
        <f t="shared" si="4"/>
        <v>3.7689062569727199</v>
      </c>
    </row>
    <row r="43" spans="1:14" ht="14" x14ac:dyDescent="0.2">
      <c r="A43" s="97" t="s">
        <v>130</v>
      </c>
      <c r="B43" s="84" t="s">
        <v>236</v>
      </c>
      <c r="C43" t="str">
        <f t="shared" si="0"/>
        <v>F P1D 1:10 dil.</v>
      </c>
      <c r="D43" s="113" t="s">
        <v>235</v>
      </c>
      <c r="E43" s="113" t="str">
        <f t="shared" si="1"/>
        <v>F P1D 1:10</v>
      </c>
      <c r="F43" s="119"/>
      <c r="G43" s="111">
        <f>IFERROR(VLOOKUP(A43,'new_NH4-N'!A$12:D$136,4,FALSE),"")</f>
        <v>0.99689474298111991</v>
      </c>
      <c r="H43" s="111" t="str">
        <f>IFERROR(VLOOKUP(C43,'new_NH4-N'!A$12:D$136,4,FALSE),"")</f>
        <v/>
      </c>
      <c r="I43" s="115" t="str">
        <f t="shared" si="2"/>
        <v>0.99689474298112</v>
      </c>
      <c r="J43" t="str">
        <f>IFERROR(VLOOKUP(A43,'new_NO3+NO2-N'!A$49:D$173,3,FALSE),"")</f>
        <v/>
      </c>
      <c r="K43">
        <f>IFERROR(VLOOKUP(E43,'new_NO3+NO2-N'!A$49:D$173,3,FALSE),"")</f>
        <v>2.4363895383040002</v>
      </c>
      <c r="L43" s="116" t="str">
        <f t="shared" si="3"/>
        <v>2.436389538304</v>
      </c>
      <c r="M43" s="112" t="s">
        <v>231</v>
      </c>
      <c r="N43" s="116">
        <f t="shared" si="4"/>
        <v>3.4332842812851201</v>
      </c>
    </row>
    <row r="44" spans="1:14" ht="14" x14ac:dyDescent="0.2">
      <c r="A44" s="97" t="s">
        <v>129</v>
      </c>
      <c r="B44" s="84" t="s">
        <v>236</v>
      </c>
      <c r="C44" t="str">
        <f t="shared" si="0"/>
        <v>F P2A 1:10 dil.</v>
      </c>
      <c r="D44" s="113" t="s">
        <v>235</v>
      </c>
      <c r="E44" s="113" t="str">
        <f t="shared" si="1"/>
        <v>F P2A 1:10</v>
      </c>
      <c r="F44" s="117" t="s">
        <v>227</v>
      </c>
      <c r="G44" s="111">
        <f>IFERROR(VLOOKUP(A44,'new_NH4-N'!A$12:D$136,4,FALSE),"")</f>
        <v>1.763532557752</v>
      </c>
      <c r="H44" s="111" t="str">
        <f>IFERROR(VLOOKUP(C44,'new_NH4-N'!A$12:D$136,4,FALSE),"")</f>
        <v/>
      </c>
      <c r="I44" s="115" t="str">
        <f t="shared" si="2"/>
        <v>1.763532557752</v>
      </c>
      <c r="J44">
        <f>IFERROR(VLOOKUP(A44,'new_NO3+NO2-N'!A$49:D$173,3,FALSE),"")</f>
        <v>0.42888652608400002</v>
      </c>
      <c r="K44" t="str">
        <f>IFERROR(VLOOKUP(E44,'new_NO3+NO2-N'!A$49:D$173,3,FALSE),"")</f>
        <v/>
      </c>
      <c r="L44" s="116" t="str">
        <f t="shared" si="3"/>
        <v>0.428886526084</v>
      </c>
      <c r="M44" s="84" t="s">
        <v>231</v>
      </c>
      <c r="N44" s="116">
        <f t="shared" si="4"/>
        <v>2.192419083836</v>
      </c>
    </row>
    <row r="45" spans="1:14" ht="14" x14ac:dyDescent="0.2">
      <c r="A45" s="97" t="s">
        <v>128</v>
      </c>
      <c r="B45" s="84" t="s">
        <v>236</v>
      </c>
      <c r="C45" t="str">
        <f t="shared" si="0"/>
        <v>F P2B 1:10 dil.</v>
      </c>
      <c r="D45" s="113" t="s">
        <v>235</v>
      </c>
      <c r="E45" s="113" t="str">
        <f t="shared" si="1"/>
        <v>F P2B 1:10</v>
      </c>
      <c r="F45" s="117"/>
      <c r="G45" s="111">
        <f>IFERROR(VLOOKUP(A45,'new_NH4-N'!A$12:D$136,4,FALSE),"")</f>
        <v>1.560049294912</v>
      </c>
      <c r="H45" s="111" t="str">
        <f>IFERROR(VLOOKUP(C45,'new_NH4-N'!A$12:D$136,4,FALSE),"")</f>
        <v/>
      </c>
      <c r="I45" s="115" t="str">
        <f t="shared" si="2"/>
        <v>1.560049294912</v>
      </c>
      <c r="J45">
        <f>IFERROR(VLOOKUP(A45,'new_NO3+NO2-N'!A$49:D$173,3,FALSE),"")</f>
        <v>0.16635941811775001</v>
      </c>
      <c r="K45" t="str">
        <f>IFERROR(VLOOKUP(E45,'new_NO3+NO2-N'!A$49:D$173,3,FALSE),"")</f>
        <v/>
      </c>
      <c r="L45" s="116" t="str">
        <f t="shared" si="3"/>
        <v>0.16635941811775</v>
      </c>
      <c r="M45" s="84" t="s">
        <v>231</v>
      </c>
      <c r="N45" s="116">
        <f t="shared" si="4"/>
        <v>1.7264087130297501</v>
      </c>
    </row>
    <row r="46" spans="1:14" ht="14" x14ac:dyDescent="0.2">
      <c r="A46" s="97" t="s">
        <v>137</v>
      </c>
      <c r="B46" s="84" t="s">
        <v>236</v>
      </c>
      <c r="C46" t="str">
        <f t="shared" si="0"/>
        <v>F P2C 1:10 dil.</v>
      </c>
      <c r="D46" s="113" t="s">
        <v>235</v>
      </c>
      <c r="E46" s="113" t="str">
        <f t="shared" si="1"/>
        <v>F P2C 1:10</v>
      </c>
      <c r="F46" s="117"/>
      <c r="G46" s="111">
        <f>IFERROR(VLOOKUP(A46,'new_NH4-N'!A$12:D$136,4,FALSE),"")</f>
        <v>1.356790092472</v>
      </c>
      <c r="H46" s="111" t="str">
        <f>IFERROR(VLOOKUP(C46,'new_NH4-N'!A$12:D$136,4,FALSE),"")</f>
        <v/>
      </c>
      <c r="I46" s="115" t="str">
        <f t="shared" si="2"/>
        <v>1.356790092472</v>
      </c>
      <c r="J46">
        <f>IFERROR(VLOOKUP(A46,'new_NO3+NO2-N'!A$49:D$173,3,FALSE),"")</f>
        <v>0.18837113337774999</v>
      </c>
      <c r="K46" t="str">
        <f>IFERROR(VLOOKUP(E46,'new_NO3+NO2-N'!A$49:D$173,3,FALSE),"")</f>
        <v/>
      </c>
      <c r="L46" s="116" t="str">
        <f t="shared" si="3"/>
        <v>0.18837113337775</v>
      </c>
      <c r="M46" s="84" t="s">
        <v>231</v>
      </c>
      <c r="N46" s="116">
        <f t="shared" si="4"/>
        <v>1.54516122584975</v>
      </c>
    </row>
    <row r="47" spans="1:14" ht="14" x14ac:dyDescent="0.2">
      <c r="A47" s="97" t="s">
        <v>136</v>
      </c>
      <c r="B47" s="84" t="s">
        <v>236</v>
      </c>
      <c r="C47" t="str">
        <f t="shared" si="0"/>
        <v>F P2D 1:10 dil.</v>
      </c>
      <c r="D47" s="113" t="s">
        <v>235</v>
      </c>
      <c r="E47" s="113" t="str">
        <f t="shared" si="1"/>
        <v>F P2D 1:10</v>
      </c>
      <c r="F47" s="117"/>
      <c r="G47" s="111">
        <f>IFERROR(VLOOKUP(A47,'new_NH4-N'!A$12:D$136,4,FALSE),"")</f>
        <v>1.7092484461999999</v>
      </c>
      <c r="H47" s="111" t="str">
        <f>IFERROR(VLOOKUP(C47,'new_NH4-N'!A$12:D$136,4,FALSE),"")</f>
        <v/>
      </c>
      <c r="I47" s="115" t="str">
        <f t="shared" si="2"/>
        <v>1.7092484462</v>
      </c>
      <c r="J47">
        <f>IFERROR(VLOOKUP(A47,'new_NO3+NO2-N'!A$49:D$173,3,FALSE),"")</f>
        <v>0.20819674565911001</v>
      </c>
      <c r="K47" t="str">
        <f>IFERROR(VLOOKUP(E47,'new_NO3+NO2-N'!A$49:D$173,3,FALSE),"")</f>
        <v/>
      </c>
      <c r="L47" s="116" t="str">
        <f t="shared" si="3"/>
        <v>0.20819674565911</v>
      </c>
      <c r="M47" s="84" t="s">
        <v>231</v>
      </c>
      <c r="N47" s="116">
        <f t="shared" si="4"/>
        <v>1.91744519185911</v>
      </c>
    </row>
    <row r="48" spans="1:14" ht="14" x14ac:dyDescent="0.2">
      <c r="A48" s="97" t="s">
        <v>135</v>
      </c>
      <c r="B48" s="84" t="s">
        <v>236</v>
      </c>
      <c r="C48" t="str">
        <f t="shared" si="0"/>
        <v>F P3A 1:10 dil.</v>
      </c>
      <c r="D48" s="113" t="s">
        <v>235</v>
      </c>
      <c r="E48" s="113" t="str">
        <f t="shared" si="1"/>
        <v>F P3A 1:10</v>
      </c>
      <c r="F48" s="117" t="s">
        <v>228</v>
      </c>
      <c r="G48" s="111">
        <f>IFERROR(VLOOKUP(A48,'new_NH4-N'!A$12:D$136,4,FALSE),"")</f>
        <v>1.8721485804079998</v>
      </c>
      <c r="H48" s="111" t="str">
        <f>IFERROR(VLOOKUP(C48,'new_NH4-N'!A$12:D$136,4,FALSE),"")</f>
        <v/>
      </c>
      <c r="I48" s="115" t="str">
        <f t="shared" si="2"/>
        <v>1.872148580408</v>
      </c>
      <c r="J48" t="str">
        <f>IFERROR(VLOOKUP(A48,'new_NO3+NO2-N'!A$49:D$173,3,FALSE),"")</f>
        <v/>
      </c>
      <c r="K48">
        <f>IFERROR(VLOOKUP(E48,'new_NO3+NO2-N'!A$49:D$173,3,FALSE),"")</f>
        <v>4.7468471439360007</v>
      </c>
      <c r="L48" s="116" t="str">
        <f t="shared" si="3"/>
        <v>4.746847143936</v>
      </c>
      <c r="M48" s="84" t="s">
        <v>231</v>
      </c>
      <c r="N48" s="116">
        <f t="shared" si="4"/>
        <v>6.6189957243439999</v>
      </c>
    </row>
    <row r="49" spans="1:14" ht="14" x14ac:dyDescent="0.2">
      <c r="A49" s="97" t="s">
        <v>134</v>
      </c>
      <c r="B49" s="84" t="s">
        <v>236</v>
      </c>
      <c r="C49" t="str">
        <f t="shared" si="0"/>
        <v>F P3B 1:10 dil.</v>
      </c>
      <c r="D49" s="113" t="s">
        <v>235</v>
      </c>
      <c r="E49" s="113" t="str">
        <f t="shared" si="1"/>
        <v>F P3B 1:10</v>
      </c>
      <c r="F49" s="117"/>
      <c r="G49" s="111">
        <f>IFERROR(VLOOKUP(A49,'new_NH4-N'!A$12:D$136,4,FALSE),"")</f>
        <v>1.7092484461999999</v>
      </c>
      <c r="H49" s="111" t="str">
        <f>IFERROR(VLOOKUP(C49,'new_NH4-N'!A$12:D$136,4,FALSE),"")</f>
        <v/>
      </c>
      <c r="I49" s="115" t="str">
        <f t="shared" si="2"/>
        <v>1.7092484462</v>
      </c>
      <c r="J49" t="str">
        <f>IFERROR(VLOOKUP(A49,'new_NO3+NO2-N'!A$49:D$173,3,FALSE),"")</f>
        <v/>
      </c>
      <c r="K49">
        <f>IFERROR(VLOOKUP(E49,'new_NO3+NO2-N'!A$49:D$173,3,FALSE),"")</f>
        <v>4.4902026423999999</v>
      </c>
      <c r="L49" s="116" t="str">
        <f t="shared" si="3"/>
        <v>4.4902026424</v>
      </c>
      <c r="M49" s="84" t="s">
        <v>231</v>
      </c>
      <c r="N49" s="116">
        <f t="shared" si="4"/>
        <v>6.1994510886</v>
      </c>
    </row>
    <row r="50" spans="1:14" ht="14" x14ac:dyDescent="0.2">
      <c r="A50" s="97" t="s">
        <v>133</v>
      </c>
      <c r="B50" s="84" t="s">
        <v>236</v>
      </c>
      <c r="C50" t="str">
        <f t="shared" si="0"/>
        <v>F P3C 1:10 dil.</v>
      </c>
      <c r="D50" s="113" t="s">
        <v>235</v>
      </c>
      <c r="E50" s="113" t="str">
        <f t="shared" si="1"/>
        <v>F P3C 1:10</v>
      </c>
      <c r="F50" s="117"/>
      <c r="G50" s="111">
        <f>IFERROR(VLOOKUP(A50,'new_NH4-N'!A$12:D$136,4,FALSE),"")</f>
        <v>1.763532557752</v>
      </c>
      <c r="H50" s="111" t="str">
        <f>IFERROR(VLOOKUP(C50,'new_NH4-N'!A$12:D$136,4,FALSE),"")</f>
        <v/>
      </c>
      <c r="I50" s="115" t="str">
        <f t="shared" si="2"/>
        <v>1.763532557752</v>
      </c>
      <c r="J50" t="str">
        <f>IFERROR(VLOOKUP(A50,'new_NO3+NO2-N'!A$49:D$173,3,FALSE),"")</f>
        <v/>
      </c>
      <c r="K50">
        <f>IFERROR(VLOOKUP(E50,'new_NO3+NO2-N'!A$49:D$173,3,FALSE),"")</f>
        <v>4.8690255368640001</v>
      </c>
      <c r="L50" s="116" t="str">
        <f t="shared" si="3"/>
        <v>4.869025536864</v>
      </c>
      <c r="M50" s="84" t="s">
        <v>231</v>
      </c>
      <c r="N50" s="116">
        <f t="shared" si="4"/>
        <v>6.6325580946159999</v>
      </c>
    </row>
    <row r="51" spans="1:14" ht="14" x14ac:dyDescent="0.2">
      <c r="A51" s="97" t="s">
        <v>144</v>
      </c>
      <c r="B51" s="84" t="s">
        <v>236</v>
      </c>
      <c r="C51" t="str">
        <f t="shared" si="0"/>
        <v>F P4A 1:10 dil.</v>
      </c>
      <c r="D51" s="113" t="s">
        <v>235</v>
      </c>
      <c r="E51" s="113" t="str">
        <f t="shared" si="1"/>
        <v>F P4A 1:10</v>
      </c>
      <c r="F51" s="117" t="s">
        <v>229</v>
      </c>
      <c r="G51" s="111">
        <f>IFERROR(VLOOKUP(A51,'new_NH4-N'!A$12:D$136,4,FALSE),"")</f>
        <v>2.0895718239279999</v>
      </c>
      <c r="H51" s="111" t="str">
        <f>IFERROR(VLOOKUP(C51,'new_NH4-N'!A$12:D$136,4,FALSE),"")</f>
        <v/>
      </c>
      <c r="I51" s="115" t="str">
        <f t="shared" si="2"/>
        <v>2.089571823928</v>
      </c>
      <c r="J51">
        <f>IFERROR(VLOOKUP(A51,'new_NO3+NO2-N'!A$49:D$173,3,FALSE),"")</f>
        <v>5.5410978317440005</v>
      </c>
      <c r="K51" t="str">
        <f>IFERROR(VLOOKUP(E51,'new_NO3+NO2-N'!A$49:D$173,3,FALSE),"")</f>
        <v/>
      </c>
      <c r="L51" s="116" t="str">
        <f t="shared" si="3"/>
        <v>5.541097831744</v>
      </c>
      <c r="M51" s="84" t="s">
        <v>231</v>
      </c>
      <c r="N51" s="116">
        <f t="shared" si="4"/>
        <v>7.6306696556719995</v>
      </c>
    </row>
    <row r="52" spans="1:14" ht="14" x14ac:dyDescent="0.2">
      <c r="A52" s="97" t="s">
        <v>143</v>
      </c>
      <c r="B52" s="84" t="s">
        <v>236</v>
      </c>
      <c r="C52" t="str">
        <f t="shared" si="0"/>
        <v>F P4B 1:10 dil.</v>
      </c>
      <c r="D52" s="113" t="s">
        <v>235</v>
      </c>
      <c r="E52" s="113" t="str">
        <f t="shared" si="1"/>
        <v>F P4B 1:10</v>
      </c>
      <c r="F52" s="117"/>
      <c r="G52" s="111">
        <f>IFERROR(VLOOKUP(A52,'new_NH4-N'!A$12:D$136,4,FALSE),"")</f>
        <v>2.2255908082479996</v>
      </c>
      <c r="H52" s="111" t="str">
        <f>IFERROR(VLOOKUP(C52,'new_NH4-N'!A$12:D$136,4,FALSE),"")</f>
        <v/>
      </c>
      <c r="I52" s="115" t="str">
        <f t="shared" si="2"/>
        <v>2.225590808248</v>
      </c>
      <c r="J52">
        <f>IFERROR(VLOOKUP(A52,'new_NO3+NO2-N'!A$49:D$173,3,FALSE),"")</f>
        <v>6.4576327000000004</v>
      </c>
      <c r="K52" t="str">
        <f>IFERROR(VLOOKUP(E52,'new_NO3+NO2-N'!A$49:D$173,3,FALSE),"")</f>
        <v/>
      </c>
      <c r="L52" s="116" t="str">
        <f t="shared" si="3"/>
        <v>6.4576327</v>
      </c>
      <c r="M52" s="84" t="s">
        <v>231</v>
      </c>
      <c r="N52" s="116">
        <f t="shared" si="4"/>
        <v>8.683223508248</v>
      </c>
    </row>
    <row r="53" spans="1:14" ht="14" x14ac:dyDescent="0.2">
      <c r="A53" s="97" t="s">
        <v>142</v>
      </c>
      <c r="B53" s="84" t="s">
        <v>236</v>
      </c>
      <c r="C53" t="str">
        <f t="shared" si="0"/>
        <v>F P4C 1:10 dil.</v>
      </c>
      <c r="D53" s="113" t="s">
        <v>235</v>
      </c>
      <c r="E53" s="113" t="str">
        <f t="shared" si="1"/>
        <v>F P4C 1:10</v>
      </c>
      <c r="F53" s="117"/>
      <c r="G53" s="111">
        <f>IFERROR(VLOOKUP(A53,'new_NH4-N'!A$12:D$136,4,FALSE),"")</f>
        <v>2.402564363552</v>
      </c>
      <c r="H53" s="111" t="str">
        <f>IFERROR(VLOOKUP(C53,'new_NH4-N'!A$12:D$136,4,FALSE),"")</f>
        <v/>
      </c>
      <c r="I53" s="115" t="str">
        <f t="shared" si="2"/>
        <v>2.402564363552</v>
      </c>
      <c r="J53">
        <f>IFERROR(VLOOKUP(A53,'new_NO3+NO2-N'!A$49:D$173,3,FALSE),"")</f>
        <v>8.7092557744000008</v>
      </c>
      <c r="K53" t="str">
        <f>IFERROR(VLOOKUP(E53,'new_NO3+NO2-N'!A$49:D$173,3,FALSE),"")</f>
        <v/>
      </c>
      <c r="L53" s="116" t="str">
        <f t="shared" si="3"/>
        <v>8.7092557744</v>
      </c>
      <c r="M53" s="84" t="s">
        <v>231</v>
      </c>
      <c r="N53" s="116">
        <f t="shared" si="4"/>
        <v>11.111820137952002</v>
      </c>
    </row>
    <row r="54" spans="1:14" ht="14" x14ac:dyDescent="0.2">
      <c r="A54" s="97" t="s">
        <v>141</v>
      </c>
      <c r="B54" s="84" t="s">
        <v>236</v>
      </c>
      <c r="C54" t="str">
        <f t="shared" si="0"/>
        <v>F P4D 1:10 dil.</v>
      </c>
      <c r="D54" s="113" t="s">
        <v>235</v>
      </c>
      <c r="E54" s="113" t="str">
        <f t="shared" si="1"/>
        <v>F P4D 1:10</v>
      </c>
      <c r="F54" s="117"/>
      <c r="G54" s="111">
        <f>IFERROR(VLOOKUP(A54,'new_NH4-N'!A$12:D$136,4,FALSE),"")</f>
        <v>2.1303670630719997</v>
      </c>
      <c r="H54" s="111" t="str">
        <f>IFERROR(VLOOKUP(C54,'new_NH4-N'!A$12:D$136,4,FALSE),"")</f>
        <v/>
      </c>
      <c r="I54" s="115" t="str">
        <f t="shared" si="2"/>
        <v>2.130367063072</v>
      </c>
      <c r="J54">
        <f>IFERROR(VLOOKUP(A54,'new_NO3+NO2-N'!A$49:D$173,3,FALSE),"")</f>
        <v>2.4681586829439999</v>
      </c>
      <c r="K54" t="str">
        <f>IFERROR(VLOOKUP(E54,'new_NO3+NO2-N'!A$49:D$173,3,FALSE),"")</f>
        <v/>
      </c>
      <c r="L54" s="116" t="str">
        <f t="shared" si="3"/>
        <v>2.468158682944</v>
      </c>
      <c r="M54" s="84" t="s">
        <v>231</v>
      </c>
      <c r="N54" s="116">
        <f t="shared" si="4"/>
        <v>4.5985257460159996</v>
      </c>
    </row>
    <row r="55" spans="1:14" ht="14" x14ac:dyDescent="0.2">
      <c r="A55" s="97" t="s">
        <v>232</v>
      </c>
      <c r="B55" s="84" t="s">
        <v>236</v>
      </c>
      <c r="C55" t="str">
        <f t="shared" si="0"/>
        <v>F P5A 1:10 dil.</v>
      </c>
      <c r="D55" s="113" t="s">
        <v>235</v>
      </c>
      <c r="E55" s="113" t="str">
        <f t="shared" si="1"/>
        <v>F P5A 1:10</v>
      </c>
      <c r="F55" s="117" t="s">
        <v>230</v>
      </c>
      <c r="G55" s="111" t="str">
        <f>IFERROR(VLOOKUP(A55,'new_NH4-N'!A$12:D$136,4,FALSE),"")</f>
        <v/>
      </c>
      <c r="H55" s="111">
        <f>IFERROR(VLOOKUP(C55,'new_NH4-N'!A$12:D$136,4,FALSE),"")</f>
        <v>54.368638248880004</v>
      </c>
      <c r="I55" s="115" t="str">
        <f t="shared" si="2"/>
        <v>54.36863824888</v>
      </c>
      <c r="J55" t="str">
        <f>IFERROR(VLOOKUP(A55,'new_NO3+NO2-N'!A$49:D$173,3,FALSE),"")</f>
        <v/>
      </c>
      <c r="K55">
        <f>IFERROR(VLOOKUP(E55,'new_NO3+NO2-N'!A$49:D$173,3,FALSE),"")</f>
        <v>7.3877022976000015</v>
      </c>
      <c r="L55" s="116" t="str">
        <f t="shared" si="3"/>
        <v>7.3877022976</v>
      </c>
      <c r="M55" s="84" t="s">
        <v>231</v>
      </c>
      <c r="N55" s="116">
        <f t="shared" si="4"/>
        <v>61.756340546480004</v>
      </c>
    </row>
    <row r="56" spans="1:14" ht="14" x14ac:dyDescent="0.2">
      <c r="A56" s="97" t="s">
        <v>149</v>
      </c>
      <c r="B56" s="84" t="s">
        <v>236</v>
      </c>
      <c r="C56" t="str">
        <f t="shared" si="0"/>
        <v>F P5B 1:10 dil.</v>
      </c>
      <c r="D56" s="113" t="s">
        <v>235</v>
      </c>
      <c r="E56" s="113" t="str">
        <f t="shared" si="1"/>
        <v>F P5B 1:10</v>
      </c>
      <c r="F56" s="117"/>
      <c r="G56" s="111" t="str">
        <f>IFERROR(VLOOKUP(A56,'new_NH4-N'!A$12:D$136,4,FALSE),"")</f>
        <v/>
      </c>
      <c r="H56" s="111">
        <f>IFERROR(VLOOKUP(C56,'new_NH4-N'!A$12:D$136,4,FALSE),"")</f>
        <v>48.426687483519999</v>
      </c>
      <c r="I56" s="115" t="str">
        <f t="shared" si="2"/>
        <v>48.42668748352</v>
      </c>
      <c r="J56" t="str">
        <f>IFERROR(VLOOKUP(A56,'new_NO3+NO2-N'!A$49:D$173,3,FALSE),"")</f>
        <v/>
      </c>
      <c r="K56">
        <f>IFERROR(VLOOKUP(E56,'new_NO3+NO2-N'!A$49:D$173,3,FALSE),"")</f>
        <v>7.8969804600000009</v>
      </c>
      <c r="L56" s="116" t="str">
        <f t="shared" si="3"/>
        <v>7.89698046</v>
      </c>
      <c r="M56" s="84" t="s">
        <v>231</v>
      </c>
      <c r="N56" s="116">
        <f t="shared" si="4"/>
        <v>56.32366794352</v>
      </c>
    </row>
    <row r="57" spans="1:14" ht="14" x14ac:dyDescent="0.2">
      <c r="A57" s="97" t="s">
        <v>148</v>
      </c>
      <c r="B57" s="84" t="s">
        <v>236</v>
      </c>
      <c r="C57" t="str">
        <f t="shared" si="0"/>
        <v>F P5C 1:10 dil.</v>
      </c>
      <c r="D57" s="113" t="s">
        <v>235</v>
      </c>
      <c r="E57" s="113" t="str">
        <f t="shared" si="1"/>
        <v>F P5C 1:10</v>
      </c>
      <c r="F57" s="117"/>
      <c r="G57" s="111" t="str">
        <f>IFERROR(VLOOKUP(A57,'new_NH4-N'!A$12:D$136,4,FALSE),"")</f>
        <v/>
      </c>
      <c r="H57" s="111">
        <f>IFERROR(VLOOKUP(C57,'new_NH4-N'!A$12:D$136,4,FALSE),"")</f>
        <v>59.357455320879993</v>
      </c>
      <c r="I57" s="115" t="str">
        <f t="shared" si="2"/>
        <v>59.35745532088</v>
      </c>
      <c r="J57" t="str">
        <f>IFERROR(VLOOKUP(A57,'new_NO3+NO2-N'!A$49:D$173,3,FALSE),"")</f>
        <v/>
      </c>
      <c r="K57">
        <f>IFERROR(VLOOKUP(E57,'new_NO3+NO2-N'!A$49:D$173,3,FALSE),"")</f>
        <v>7.7508673096000011</v>
      </c>
      <c r="L57" s="116" t="str">
        <f t="shared" si="3"/>
        <v>7.7508673096</v>
      </c>
      <c r="M57" s="84" t="s">
        <v>231</v>
      </c>
      <c r="N57" s="116">
        <f t="shared" si="4"/>
        <v>67.108322630480004</v>
      </c>
    </row>
    <row r="58" spans="1:14" ht="14" x14ac:dyDescent="0.2">
      <c r="A58" s="97" t="s">
        <v>147</v>
      </c>
      <c r="B58" s="84" t="s">
        <v>236</v>
      </c>
      <c r="C58" t="str">
        <f t="shared" si="0"/>
        <v>F P5D 1:10 dil.</v>
      </c>
      <c r="D58" s="113" t="s">
        <v>235</v>
      </c>
      <c r="E58" s="113" t="str">
        <f t="shared" si="1"/>
        <v>F P5D 1:10</v>
      </c>
      <c r="F58" s="117"/>
      <c r="G58" s="111" t="str">
        <f>IFERROR(VLOOKUP(A58,'new_NH4-N'!A$12:D$136,4,FALSE),"")</f>
        <v/>
      </c>
      <c r="H58" s="111">
        <f>IFERROR(VLOOKUP(C58,'new_NH4-N'!A$12:D$136,4,FALSE),"")</f>
        <v>64.080966194479998</v>
      </c>
      <c r="I58" s="115" t="str">
        <f t="shared" si="2"/>
        <v>64.08096619448</v>
      </c>
      <c r="J58" t="str">
        <f>IFERROR(VLOOKUP(A58,'new_NO3+NO2-N'!A$49:D$173,3,FALSE),"")</f>
        <v/>
      </c>
      <c r="K58">
        <f>IFERROR(VLOOKUP(E58,'new_NO3+NO2-N'!A$49:D$173,3,FALSE),"")</f>
        <v>7.0275628056000015</v>
      </c>
      <c r="L58" s="116" t="str">
        <f t="shared" si="3"/>
        <v>7.0275628056</v>
      </c>
      <c r="M58" s="84" t="s">
        <v>231</v>
      </c>
      <c r="N58" s="116">
        <f t="shared" si="4"/>
        <v>71.108529000079997</v>
      </c>
    </row>
    <row r="59" spans="1:14" ht="14" x14ac:dyDescent="0.2">
      <c r="A59" s="97" t="s">
        <v>108</v>
      </c>
      <c r="B59" s="84" t="s">
        <v>236</v>
      </c>
      <c r="C59" t="str">
        <f t="shared" si="0"/>
        <v>F V1A 1:10 dil.</v>
      </c>
      <c r="D59" s="113" t="s">
        <v>235</v>
      </c>
      <c r="E59" s="113" t="str">
        <f t="shared" si="1"/>
        <v>F V1A 1:10</v>
      </c>
      <c r="F59" s="117" t="s">
        <v>226</v>
      </c>
      <c r="G59" s="111">
        <f>IFERROR(VLOOKUP(A59,'new_NH4-N'!A$12:D$136,4,FALSE),"")</f>
        <v>2.198379044792</v>
      </c>
      <c r="H59" s="111" t="str">
        <f>IFERROR(VLOOKUP(C59,'new_NH4-N'!A$12:D$136,4,FALSE),"")</f>
        <v/>
      </c>
      <c r="I59" s="115" t="str">
        <f t="shared" si="2"/>
        <v>2.198379044792</v>
      </c>
      <c r="J59" t="str">
        <f>IFERROR(VLOOKUP(A59,'new_NO3+NO2-N'!A$49:D$173,3,FALSE),"")</f>
        <v/>
      </c>
      <c r="K59" t="str">
        <f>IFERROR(VLOOKUP(E59,'new_NO3+NO2-N'!A$49:D$173,3,FALSE),"")</f>
        <v/>
      </c>
      <c r="L59" s="116" t="str">
        <f t="shared" si="3"/>
        <v/>
      </c>
      <c r="M59" s="84" t="s">
        <v>231</v>
      </c>
      <c r="N59" s="123" t="str">
        <f>I59</f>
        <v>2.198379044792</v>
      </c>
    </row>
    <row r="60" spans="1:14" ht="14" x14ac:dyDescent="0.2">
      <c r="A60" s="97" t="s">
        <v>107</v>
      </c>
      <c r="B60" s="84" t="s">
        <v>236</v>
      </c>
      <c r="C60" t="str">
        <f t="shared" si="0"/>
        <v>F V1B 1:10 dil.</v>
      </c>
      <c r="D60" s="113" t="s">
        <v>235</v>
      </c>
      <c r="E60" s="113" t="str">
        <f t="shared" si="1"/>
        <v>F V1B 1:10</v>
      </c>
      <c r="F60" s="117"/>
      <c r="G60" s="111">
        <f>IFERROR(VLOOKUP(A60,'new_NH4-N'!A$12:D$136,4,FALSE),"")</f>
        <v>2.8116071822719997</v>
      </c>
      <c r="H60" s="111" t="str">
        <f>IFERROR(VLOOKUP(C60,'new_NH4-N'!A$12:D$136,4,FALSE),"")</f>
        <v/>
      </c>
      <c r="I60" s="115" t="str">
        <f t="shared" si="2"/>
        <v>2.811607182272</v>
      </c>
      <c r="J60" t="str">
        <f>IFERROR(VLOOKUP(A60,'new_NO3+NO2-N'!A$49:D$173,3,FALSE),"")</f>
        <v/>
      </c>
      <c r="K60" t="str">
        <f>IFERROR(VLOOKUP(E60,'new_NO3+NO2-N'!A$49:D$173,3,FALSE),"")</f>
        <v/>
      </c>
      <c r="L60" s="116" t="str">
        <f t="shared" si="3"/>
        <v/>
      </c>
      <c r="M60" s="84" t="s">
        <v>231</v>
      </c>
      <c r="N60" s="123" t="str">
        <f t="shared" ref="N60:N62" si="5">I60</f>
        <v>2.811607182272</v>
      </c>
    </row>
    <row r="61" spans="1:14" ht="14" x14ac:dyDescent="0.2">
      <c r="A61" s="97" t="s">
        <v>106</v>
      </c>
      <c r="B61" s="84" t="s">
        <v>236</v>
      </c>
      <c r="C61" t="str">
        <f t="shared" si="0"/>
        <v>F V1C 1:10 dil.</v>
      </c>
      <c r="D61" s="113" t="s">
        <v>235</v>
      </c>
      <c r="E61" s="113" t="str">
        <f t="shared" si="1"/>
        <v>F V1C 1:10</v>
      </c>
      <c r="F61" s="117"/>
      <c r="G61" s="111">
        <f>IFERROR(VLOOKUP(A61,'new_NH4-N'!A$12:D$136,4,FALSE),"")</f>
        <v>2.4843012279679995</v>
      </c>
      <c r="H61" s="111" t="str">
        <f>IFERROR(VLOOKUP(C61,'new_NH4-N'!A$12:D$136,4,FALSE),"")</f>
        <v/>
      </c>
      <c r="I61" s="115" t="str">
        <f t="shared" si="2"/>
        <v>2.484301227968</v>
      </c>
      <c r="J61" t="str">
        <f>IFERROR(VLOOKUP(A61,'new_NO3+NO2-N'!A$49:D$173,3,FALSE),"")</f>
        <v/>
      </c>
      <c r="K61" t="str">
        <f>IFERROR(VLOOKUP(E61,'new_NO3+NO2-N'!A$49:D$173,3,FALSE),"")</f>
        <v/>
      </c>
      <c r="L61" s="116" t="str">
        <f t="shared" si="3"/>
        <v/>
      </c>
      <c r="M61" s="84" t="s">
        <v>231</v>
      </c>
      <c r="N61" s="123" t="str">
        <f t="shared" si="5"/>
        <v>2.484301227968</v>
      </c>
    </row>
    <row r="62" spans="1:14" ht="14" x14ac:dyDescent="0.2">
      <c r="A62" s="97" t="s">
        <v>105</v>
      </c>
      <c r="B62" s="84" t="s">
        <v>236</v>
      </c>
      <c r="C62" t="str">
        <f t="shared" si="0"/>
        <v>F V1D 1:10 dil.</v>
      </c>
      <c r="D62" s="113" t="s">
        <v>235</v>
      </c>
      <c r="E62" s="113" t="str">
        <f t="shared" si="1"/>
        <v>F V1D 1:10</v>
      </c>
      <c r="F62" s="117"/>
      <c r="G62" s="111">
        <f>IFERROR(VLOOKUP(A62,'new_NH4-N'!A$12:D$136,4,FALSE),"")</f>
        <v>2.5388123873919999</v>
      </c>
      <c r="H62" s="111" t="str">
        <f>IFERROR(VLOOKUP(C62,'new_NH4-N'!A$12:D$136,4,FALSE),"")</f>
        <v/>
      </c>
      <c r="I62" s="115" t="str">
        <f t="shared" si="2"/>
        <v>2.538812387392</v>
      </c>
      <c r="J62" t="str">
        <f>IFERROR(VLOOKUP(A62,'new_NO3+NO2-N'!A$49:D$173,3,FALSE),"")</f>
        <v/>
      </c>
      <c r="K62" t="str">
        <f>IFERROR(VLOOKUP(E62,'new_NO3+NO2-N'!A$49:D$173,3,FALSE),"")</f>
        <v/>
      </c>
      <c r="L62" s="116" t="str">
        <f t="shared" si="3"/>
        <v/>
      </c>
      <c r="M62" s="84" t="s">
        <v>231</v>
      </c>
      <c r="N62" s="123" t="str">
        <f t="shared" si="5"/>
        <v>2.538812387392</v>
      </c>
    </row>
    <row r="63" spans="1:14" ht="14" x14ac:dyDescent="0.2">
      <c r="A63" s="97" t="s">
        <v>104</v>
      </c>
      <c r="B63" s="84" t="s">
        <v>236</v>
      </c>
      <c r="C63" t="str">
        <f t="shared" si="0"/>
        <v>F V2A 1:10 dil.</v>
      </c>
      <c r="D63" s="113" t="s">
        <v>235</v>
      </c>
      <c r="E63" s="113" t="str">
        <f t="shared" si="1"/>
        <v>F V2A 1:10</v>
      </c>
      <c r="F63" s="117" t="s">
        <v>227</v>
      </c>
      <c r="G63" s="111">
        <f>IFERROR(VLOOKUP(A63,'new_NH4-N'!A$12:D$136,4,FALSE),"")</f>
        <v>6.6447038528319995</v>
      </c>
      <c r="H63" s="111" t="str">
        <f>IFERROR(VLOOKUP(C63,'new_NH4-N'!A$12:D$136,4,FALSE),"")</f>
        <v/>
      </c>
      <c r="I63" s="115" t="str">
        <f t="shared" si="2"/>
        <v>6.644703852832</v>
      </c>
      <c r="J63">
        <f>IFERROR(VLOOKUP(A63,'new_NO3+NO2-N'!A$49:D$173,3,FALSE),"")</f>
        <v>0.30256335332704004</v>
      </c>
      <c r="K63" t="str">
        <f>IFERROR(VLOOKUP(E63,'new_NO3+NO2-N'!A$49:D$173,3,FALSE),"")</f>
        <v/>
      </c>
      <c r="L63" s="116" t="str">
        <f t="shared" si="3"/>
        <v>0.30256335332704</v>
      </c>
      <c r="M63" s="84" t="s">
        <v>231</v>
      </c>
      <c r="N63" s="116">
        <f t="shared" si="4"/>
        <v>6.9472672061590401</v>
      </c>
    </row>
    <row r="64" spans="1:14" ht="14" x14ac:dyDescent="0.2">
      <c r="A64" s="97" t="s">
        <v>113</v>
      </c>
      <c r="B64" s="84" t="s">
        <v>236</v>
      </c>
      <c r="C64" t="str">
        <f t="shared" si="0"/>
        <v>F V2B 1:10 dil.</v>
      </c>
      <c r="D64" s="113" t="s">
        <v>235</v>
      </c>
      <c r="E64" s="113" t="str">
        <f t="shared" si="1"/>
        <v>F V2B 1:10</v>
      </c>
      <c r="F64" s="117"/>
      <c r="G64" s="111">
        <f>IFERROR(VLOOKUP(A64,'new_NH4-N'!A$12:D$136,4,FALSE),"")</f>
        <v>6.1856703561519994</v>
      </c>
      <c r="H64" s="111" t="str">
        <f>IFERROR(VLOOKUP(C64,'new_NH4-N'!A$12:D$136,4,FALSE),"")</f>
        <v/>
      </c>
      <c r="I64" s="115" t="str">
        <f t="shared" si="2"/>
        <v>6.185670356152</v>
      </c>
      <c r="J64">
        <f>IFERROR(VLOOKUP(A64,'new_NO3+NO2-N'!A$49:D$173,3,FALSE),"")</f>
        <v>0.36011342482336001</v>
      </c>
      <c r="K64" t="str">
        <f>IFERROR(VLOOKUP(E64,'new_NO3+NO2-N'!A$49:D$173,3,FALSE),"")</f>
        <v/>
      </c>
      <c r="L64" s="116" t="str">
        <f t="shared" si="3"/>
        <v>0.36011342482336</v>
      </c>
      <c r="M64" s="84" t="s">
        <v>231</v>
      </c>
      <c r="N64" s="116">
        <f t="shared" si="4"/>
        <v>6.5457837809753601</v>
      </c>
    </row>
    <row r="65" spans="1:14" ht="14" x14ac:dyDescent="0.2">
      <c r="A65" s="97" t="s">
        <v>112</v>
      </c>
      <c r="B65" s="84" t="s">
        <v>236</v>
      </c>
      <c r="C65" t="str">
        <f t="shared" si="0"/>
        <v>F V2C 1:10 dil.</v>
      </c>
      <c r="D65" s="113" t="s">
        <v>235</v>
      </c>
      <c r="E65" s="113" t="str">
        <f t="shared" si="1"/>
        <v>F V2C 1:10</v>
      </c>
      <c r="F65" s="117"/>
      <c r="G65" s="111">
        <f>IFERROR(VLOOKUP(A65,'new_NH4-N'!A$12:D$136,4,FALSE),"")</f>
        <v>5.9079960236720002</v>
      </c>
      <c r="H65" s="111" t="str">
        <f>IFERROR(VLOOKUP(C65,'new_NH4-N'!A$12:D$136,4,FALSE),"")</f>
        <v/>
      </c>
      <c r="I65" s="115" t="str">
        <f t="shared" si="2"/>
        <v>5.907996023672</v>
      </c>
      <c r="J65">
        <f>IFERROR(VLOOKUP(A65,'new_NO3+NO2-N'!A$49:D$173,3,FALSE),"")</f>
        <v>0.24899422425775</v>
      </c>
      <c r="K65" t="str">
        <f>IFERROR(VLOOKUP(E65,'new_NO3+NO2-N'!A$49:D$173,3,FALSE),"")</f>
        <v/>
      </c>
      <c r="L65" s="116" t="str">
        <f t="shared" si="3"/>
        <v>0.24899422425775</v>
      </c>
      <c r="M65" s="84" t="s">
        <v>231</v>
      </c>
      <c r="N65" s="116">
        <f t="shared" si="4"/>
        <v>6.15699024792975</v>
      </c>
    </row>
    <row r="66" spans="1:14" ht="14" x14ac:dyDescent="0.2">
      <c r="A66" s="97" t="s">
        <v>111</v>
      </c>
      <c r="B66" s="84" t="s">
        <v>236</v>
      </c>
      <c r="C66" t="str">
        <f t="shared" si="0"/>
        <v>F V2D 1:10 dil.</v>
      </c>
      <c r="D66" s="113" t="s">
        <v>235</v>
      </c>
      <c r="E66" s="113" t="str">
        <f t="shared" si="1"/>
        <v>F V2D 1:10</v>
      </c>
      <c r="F66" s="117"/>
      <c r="G66" s="111">
        <f>IFERROR(VLOOKUP(A66,'new_NH4-N'!A$12:D$136,4,FALSE),"")</f>
        <v>6.5333234227519998</v>
      </c>
      <c r="H66" s="111" t="str">
        <f>IFERROR(VLOOKUP(C66,'new_NH4-N'!A$12:D$136,4,FALSE),"")</f>
        <v/>
      </c>
      <c r="I66" s="115" t="str">
        <f t="shared" si="2"/>
        <v>6.533323422752</v>
      </c>
      <c r="J66">
        <f>IFERROR(VLOOKUP(A66,'new_NO3+NO2-N'!A$49:D$173,3,FALSE),"")</f>
        <v>1.3429340745999998</v>
      </c>
      <c r="K66" t="str">
        <f>IFERROR(VLOOKUP(E66,'new_NO3+NO2-N'!A$49:D$173,3,FALSE),"")</f>
        <v/>
      </c>
      <c r="L66" s="116" t="str">
        <f t="shared" si="3"/>
        <v>1.3429340746</v>
      </c>
      <c r="M66" s="84" t="s">
        <v>231</v>
      </c>
      <c r="N66" s="116">
        <f t="shared" si="4"/>
        <v>7.8762574973520003</v>
      </c>
    </row>
    <row r="67" spans="1:14" ht="14" x14ac:dyDescent="0.2">
      <c r="A67" s="97" t="s">
        <v>110</v>
      </c>
      <c r="B67" s="84" t="s">
        <v>236</v>
      </c>
      <c r="C67" t="str">
        <f t="shared" ref="C67:C77" si="6">CONCATENATE(A67,B67)</f>
        <v>F V3A 1:10 dil.</v>
      </c>
      <c r="D67" s="113" t="s">
        <v>235</v>
      </c>
      <c r="E67" s="113" t="str">
        <f t="shared" ref="E67:E77" si="7">CONCATENATE(A67,D67)</f>
        <v>F V3A 1:10</v>
      </c>
      <c r="F67" s="117" t="s">
        <v>228</v>
      </c>
      <c r="G67" s="111">
        <f>IFERROR(VLOOKUP(A67,'new_NH4-N'!A$12:D$136,4,FALSE),"")</f>
        <v>4.3328584322480008</v>
      </c>
      <c r="H67" s="111" t="str">
        <f>IFERROR(VLOOKUP(C67,'new_NH4-N'!A$12:D$136,4,FALSE),"")</f>
        <v/>
      </c>
      <c r="I67" s="115" t="str">
        <f t="shared" ref="I67:I77" si="8">CONCATENATE(G67,H67)</f>
        <v>4.332858432248</v>
      </c>
      <c r="J67" t="str">
        <f>IFERROR(VLOOKUP(A67,'new_NO3+NO2-N'!A$49:D$173,3,FALSE),"")</f>
        <v/>
      </c>
      <c r="K67">
        <f>IFERROR(VLOOKUP(E67,'new_NO3+NO2-N'!A$49:D$173,3,FALSE),"")</f>
        <v>5.0666932600000001</v>
      </c>
      <c r="L67" s="116" t="str">
        <f t="shared" ref="L67:L77" si="9">CONCATENATE(J67,K67)</f>
        <v>5.06669326</v>
      </c>
      <c r="M67" s="84" t="s">
        <v>231</v>
      </c>
      <c r="N67" s="116">
        <f t="shared" ref="N67:N80" si="10">I67+L67</f>
        <v>9.399551692248</v>
      </c>
    </row>
    <row r="68" spans="1:14" ht="14" x14ac:dyDescent="0.2">
      <c r="A68" s="97" t="s">
        <v>109</v>
      </c>
      <c r="B68" s="84" t="s">
        <v>236</v>
      </c>
      <c r="C68" t="str">
        <f t="shared" si="6"/>
        <v>F V3B 1:10 dil.</v>
      </c>
      <c r="D68" s="113" t="s">
        <v>235</v>
      </c>
      <c r="E68" s="113" t="str">
        <f t="shared" si="7"/>
        <v>F V3B 1:10</v>
      </c>
      <c r="F68" s="117"/>
      <c r="G68" s="111">
        <f>IFERROR(VLOOKUP(A68,'new_NH4-N'!A$12:D$136,4,FALSE),"")</f>
        <v>4.4567408731520004</v>
      </c>
      <c r="H68" s="111" t="str">
        <f>IFERROR(VLOOKUP(C68,'new_NH4-N'!A$12:D$136,4,FALSE),"")</f>
        <v/>
      </c>
      <c r="I68" s="115" t="str">
        <f t="shared" si="8"/>
        <v>4.456740873152</v>
      </c>
      <c r="J68" t="str">
        <f>IFERROR(VLOOKUP(A68,'new_NO3+NO2-N'!A$49:D$173,3,FALSE),"")</f>
        <v/>
      </c>
      <c r="K68">
        <f>IFERROR(VLOOKUP(E68,'new_NO3+NO2-N'!A$49:D$173,3,FALSE),"")</f>
        <v>4.9030335663039999</v>
      </c>
      <c r="L68" s="116" t="str">
        <f t="shared" si="9"/>
        <v>4.903033566304</v>
      </c>
      <c r="M68" s="84" t="s">
        <v>231</v>
      </c>
      <c r="N68" s="116">
        <f t="shared" si="10"/>
        <v>9.3597744394560003</v>
      </c>
    </row>
    <row r="69" spans="1:14" ht="14" x14ac:dyDescent="0.2">
      <c r="A69" s="97" t="s">
        <v>120</v>
      </c>
      <c r="B69" s="84" t="s">
        <v>236</v>
      </c>
      <c r="C69" t="str">
        <f t="shared" si="6"/>
        <v>F V3C 1:10 dil.</v>
      </c>
      <c r="D69" s="113" t="s">
        <v>235</v>
      </c>
      <c r="E69" s="113" t="str">
        <f t="shared" si="7"/>
        <v>F V3C 1:10</v>
      </c>
      <c r="F69" s="117"/>
      <c r="G69" s="111">
        <f>IFERROR(VLOOKUP(A69,'new_NH4-N'!A$12:D$136,4,FALSE),"")</f>
        <v>4.4980529449519997</v>
      </c>
      <c r="H69" s="111" t="str">
        <f>IFERROR(VLOOKUP(C69,'new_NH4-N'!A$12:D$136,4,FALSE),"")</f>
        <v/>
      </c>
      <c r="I69" s="115" t="str">
        <f t="shared" si="8"/>
        <v>4.498052944952</v>
      </c>
      <c r="J69" t="str">
        <f>IFERROR(VLOOKUP(A69,'new_NO3+NO2-N'!A$49:D$173,3,FALSE),"")</f>
        <v/>
      </c>
      <c r="K69">
        <f>IFERROR(VLOOKUP(E69,'new_NO3+NO2-N'!A$49:D$173,3,FALSE),"")</f>
        <v>4.719749639104001</v>
      </c>
      <c r="L69" s="116" t="str">
        <f t="shared" si="9"/>
        <v>4.719749639104</v>
      </c>
      <c r="M69" s="84" t="s">
        <v>231</v>
      </c>
      <c r="N69" s="116">
        <f t="shared" si="10"/>
        <v>9.2178025840559989</v>
      </c>
    </row>
    <row r="70" spans="1:14" ht="14" x14ac:dyDescent="0.2">
      <c r="A70" s="97" t="s">
        <v>119</v>
      </c>
      <c r="B70" s="84" t="s">
        <v>236</v>
      </c>
      <c r="C70" t="str">
        <f t="shared" si="6"/>
        <v>F V4A 1:10 dil.</v>
      </c>
      <c r="D70" s="113" t="s">
        <v>235</v>
      </c>
      <c r="E70" s="113" t="str">
        <f t="shared" si="7"/>
        <v>F V4A 1:10</v>
      </c>
      <c r="F70" s="117" t="s">
        <v>229</v>
      </c>
      <c r="G70" s="111">
        <f>IFERROR(VLOOKUP(A70,'new_NH4-N'!A$12:D$136,4,FALSE),"")</f>
        <v>6.1856703561519994</v>
      </c>
      <c r="H70" s="111" t="str">
        <f>IFERROR(VLOOKUP(C70,'new_NH4-N'!A$12:D$136,4,FALSE),"")</f>
        <v/>
      </c>
      <c r="I70" s="115" t="str">
        <f t="shared" si="8"/>
        <v>6.185670356152</v>
      </c>
      <c r="J70">
        <f>IFERROR(VLOOKUP(A70,'new_NO3+NO2-N'!A$49:D$173,3,FALSE),"")</f>
        <v>8.5925892214000008</v>
      </c>
      <c r="K70" t="str">
        <f>IFERROR(VLOOKUP(E70,'new_NO3+NO2-N'!A$49:D$173,3,FALSE),"")</f>
        <v/>
      </c>
      <c r="L70" s="116" t="str">
        <f t="shared" si="9"/>
        <v>8.5925892214</v>
      </c>
      <c r="M70" s="84" t="s">
        <v>231</v>
      </c>
      <c r="N70" s="116">
        <f t="shared" si="10"/>
        <v>14.778259577552001</v>
      </c>
    </row>
    <row r="71" spans="1:14" ht="14" x14ac:dyDescent="0.2">
      <c r="A71" s="97" t="s">
        <v>118</v>
      </c>
      <c r="B71" s="84" t="s">
        <v>236</v>
      </c>
      <c r="C71" t="str">
        <f t="shared" si="6"/>
        <v>F V4B 1:10 dil.</v>
      </c>
      <c r="D71" s="113" t="s">
        <v>235</v>
      </c>
      <c r="E71" s="113" t="str">
        <f t="shared" si="7"/>
        <v>F V4B 1:10</v>
      </c>
      <c r="F71" s="117"/>
      <c r="G71" s="111">
        <f>IFERROR(VLOOKUP(A71,'new_NH4-N'!A$12:D$136,4,FALSE),"")</f>
        <v>7.3282996552879993</v>
      </c>
      <c r="H71" s="111" t="str">
        <f>IFERROR(VLOOKUP(C71,'new_NH4-N'!A$12:D$136,4,FALSE),"")</f>
        <v/>
      </c>
      <c r="I71" s="115" t="str">
        <f t="shared" si="8"/>
        <v>7.328299655288</v>
      </c>
      <c r="J71">
        <f>IFERROR(VLOOKUP(A71,'new_NO3+NO2-N'!A$49:D$173,3,FALSE),"")</f>
        <v>0.59038807519900005</v>
      </c>
      <c r="K71" t="str">
        <f>IFERROR(VLOOKUP(E71,'new_NO3+NO2-N'!A$49:D$173,3,FALSE),"")</f>
        <v/>
      </c>
      <c r="L71" s="116" t="str">
        <f t="shared" si="9"/>
        <v>0.590388075199</v>
      </c>
      <c r="M71" s="84" t="s">
        <v>231</v>
      </c>
      <c r="N71" s="116">
        <f t="shared" si="10"/>
        <v>7.918687730487</v>
      </c>
    </row>
    <row r="72" spans="1:14" ht="14" x14ac:dyDescent="0.2">
      <c r="A72" s="97" t="s">
        <v>117</v>
      </c>
      <c r="B72" s="84" t="s">
        <v>236</v>
      </c>
      <c r="C72" t="str">
        <f t="shared" si="6"/>
        <v>F V4C 1:10 dil.</v>
      </c>
      <c r="D72" s="113" t="s">
        <v>235</v>
      </c>
      <c r="E72" s="113" t="str">
        <f t="shared" si="7"/>
        <v>F V4C 1:10</v>
      </c>
      <c r="F72" s="117"/>
      <c r="G72" s="111">
        <f>IFERROR(VLOOKUP(A72,'new_NH4-N'!A$12:D$136,4,FALSE),"")</f>
        <v>6.8397729623679995</v>
      </c>
      <c r="H72" s="111" t="str">
        <f>IFERROR(VLOOKUP(C72,'new_NH4-N'!A$12:D$136,4,FALSE),"")</f>
        <v/>
      </c>
      <c r="I72" s="115" t="str">
        <f t="shared" si="8"/>
        <v>6.839772962368</v>
      </c>
      <c r="J72">
        <f>IFERROR(VLOOKUP(A72,'new_NO3+NO2-N'!A$49:D$173,3,FALSE),"")</f>
        <v>1.0350395785959998</v>
      </c>
      <c r="K72" t="str">
        <f>IFERROR(VLOOKUP(E72,'new_NO3+NO2-N'!A$49:D$173,3,FALSE),"")</f>
        <v/>
      </c>
      <c r="L72" s="116" t="str">
        <f t="shared" si="9"/>
        <v>1.035039578596</v>
      </c>
      <c r="M72" s="84" t="s">
        <v>231</v>
      </c>
      <c r="N72" s="116">
        <f t="shared" si="10"/>
        <v>7.8748125409640002</v>
      </c>
    </row>
    <row r="73" spans="1:14" ht="14" x14ac:dyDescent="0.2">
      <c r="A73" s="97" t="s">
        <v>116</v>
      </c>
      <c r="B73" s="84" t="s">
        <v>236</v>
      </c>
      <c r="C73" t="str">
        <f t="shared" si="6"/>
        <v>F V4D 1:10 dil.</v>
      </c>
      <c r="D73" s="113" t="s">
        <v>235</v>
      </c>
      <c r="E73" s="113" t="str">
        <f t="shared" si="7"/>
        <v>F V4D 1:10</v>
      </c>
      <c r="F73" s="117"/>
      <c r="G73" s="111">
        <f>IFERROR(VLOOKUP(A73,'new_NH4-N'!A$12:D$136,4,FALSE),"")</f>
        <v>6.8815988793520004</v>
      </c>
      <c r="H73" s="111" t="str">
        <f>IFERROR(VLOOKUP(C73,'new_NH4-N'!A$12:D$136,4,FALSE),"")</f>
        <v/>
      </c>
      <c r="I73" s="115" t="str">
        <f t="shared" si="8"/>
        <v>6.881598879352</v>
      </c>
      <c r="J73">
        <f>IFERROR(VLOOKUP(A73,'new_NO3+NO2-N'!A$49:D$173,3,FALSE),"")</f>
        <v>9.5815923273999992</v>
      </c>
      <c r="K73" t="str">
        <f>IFERROR(VLOOKUP(E73,'new_NO3+NO2-N'!A$49:D$173,3,FALSE),"")</f>
        <v/>
      </c>
      <c r="L73" s="116" t="str">
        <f t="shared" si="9"/>
        <v>9.5815923274</v>
      </c>
      <c r="M73" s="84" t="s">
        <v>231</v>
      </c>
      <c r="N73" s="116">
        <f t="shared" si="10"/>
        <v>16.463191206752001</v>
      </c>
    </row>
    <row r="74" spans="1:14" ht="14" x14ac:dyDescent="0.2">
      <c r="A74" s="97" t="s">
        <v>125</v>
      </c>
      <c r="B74" s="84" t="s">
        <v>236</v>
      </c>
      <c r="C74" t="str">
        <f t="shared" si="6"/>
        <v>F V5A 1:10 dil.</v>
      </c>
      <c r="D74" s="113" t="s">
        <v>235</v>
      </c>
      <c r="E74" s="113" t="str">
        <f t="shared" si="7"/>
        <v>F V5A 1:10</v>
      </c>
      <c r="F74" s="117" t="s">
        <v>230</v>
      </c>
      <c r="G74" s="111">
        <f>IFERROR(VLOOKUP(A74,'new_NH4-N'!A$12:D$136,4,FALSE),"")</f>
        <v>2.2936376438079997</v>
      </c>
      <c r="H74" s="111" t="str">
        <f>IFERROR(VLOOKUP(C74,'new_NH4-N'!A$12:D$136,4,FALSE),"")</f>
        <v/>
      </c>
      <c r="I74" s="115" t="str">
        <f t="shared" si="8"/>
        <v>2.293637643808</v>
      </c>
      <c r="J74" t="str">
        <f>IFERROR(VLOOKUP(A74,'new_NO3+NO2-N'!A$49:D$173,3,FALSE),"")</f>
        <v/>
      </c>
      <c r="K74">
        <f>IFERROR(VLOOKUP(E74,'new_NO3+NO2-N'!A$49:D$173,3,FALSE),"")</f>
        <v>13.725671160000001</v>
      </c>
      <c r="L74" s="116" t="str">
        <f t="shared" si="9"/>
        <v>13.72567116</v>
      </c>
      <c r="M74" s="84" t="s">
        <v>231</v>
      </c>
      <c r="N74" s="116">
        <f t="shared" si="10"/>
        <v>16.019308803807998</v>
      </c>
    </row>
    <row r="75" spans="1:14" ht="14" x14ac:dyDescent="0.2">
      <c r="A75" s="97" t="s">
        <v>124</v>
      </c>
      <c r="B75" s="84" t="s">
        <v>236</v>
      </c>
      <c r="C75" t="str">
        <f t="shared" si="6"/>
        <v>F V5B 1:10 dil.</v>
      </c>
      <c r="D75" s="113" t="s">
        <v>235</v>
      </c>
      <c r="E75" s="113" t="str">
        <f t="shared" si="7"/>
        <v>F V5B 1:10</v>
      </c>
      <c r="F75" s="117"/>
      <c r="G75" s="111">
        <f>IFERROR(VLOOKUP(A75,'new_NH4-N'!A$12:D$136,4,FALSE),"")</f>
        <v>3.3310146905919997</v>
      </c>
      <c r="H75" s="111" t="str">
        <f>IFERROR(VLOOKUP(C75,'new_NH4-N'!A$12:D$136,4,FALSE),"")</f>
        <v/>
      </c>
      <c r="I75" s="115" t="str">
        <f t="shared" si="8"/>
        <v>3.331014690592</v>
      </c>
      <c r="J75" t="str">
        <f>IFERROR(VLOOKUP(A75,'new_NO3+NO2-N'!A$49:D$173,3,FALSE),"")</f>
        <v/>
      </c>
      <c r="K75">
        <f>IFERROR(VLOOKUP(E75,'new_NO3+NO2-N'!A$49:D$173,3,FALSE),"")</f>
        <v>12.264701721600002</v>
      </c>
      <c r="L75" s="116" t="str">
        <f t="shared" si="9"/>
        <v>12.2647017216</v>
      </c>
      <c r="M75" s="84" t="s">
        <v>231</v>
      </c>
      <c r="N75" s="116">
        <f t="shared" si="10"/>
        <v>15.595716412192001</v>
      </c>
    </row>
    <row r="76" spans="1:14" ht="14" x14ac:dyDescent="0.2">
      <c r="A76" s="97" t="s">
        <v>123</v>
      </c>
      <c r="B76" s="84" t="s">
        <v>236</v>
      </c>
      <c r="C76" t="str">
        <f t="shared" si="6"/>
        <v>F V5C 1:10 dil.</v>
      </c>
      <c r="D76" s="113" t="s">
        <v>235</v>
      </c>
      <c r="E76" s="113" t="str">
        <f t="shared" si="7"/>
        <v>F V5C 1:10</v>
      </c>
      <c r="F76" s="117"/>
      <c r="G76" s="111">
        <f>IFERROR(VLOOKUP(A76,'new_NH4-N'!A$12:D$136,4,FALSE),"")</f>
        <v>2.6478825057919995</v>
      </c>
      <c r="H76" s="111" t="str">
        <f>IFERROR(VLOOKUP(C76,'new_NH4-N'!A$12:D$136,4,FALSE),"")</f>
        <v/>
      </c>
      <c r="I76" s="115" t="str">
        <f t="shared" si="8"/>
        <v>2.647882505792</v>
      </c>
      <c r="J76" t="str">
        <f>IFERROR(VLOOKUP(A76,'new_NO3+NO2-N'!A$49:D$173,3,FALSE),"")</f>
        <v/>
      </c>
      <c r="K76">
        <f>IFERROR(VLOOKUP(E76,'new_NO3+NO2-N'!A$49:D$173,3,FALSE),"")</f>
        <v>12.909180640000001</v>
      </c>
      <c r="L76" s="116" t="str">
        <f t="shared" si="9"/>
        <v>12.90918064</v>
      </c>
      <c r="M76" s="84" t="s">
        <v>231</v>
      </c>
      <c r="N76" s="116">
        <f t="shared" si="10"/>
        <v>15.557063145792</v>
      </c>
    </row>
    <row r="77" spans="1:14" ht="14" x14ac:dyDescent="0.2">
      <c r="A77" s="97" t="s">
        <v>122</v>
      </c>
      <c r="B77" s="84" t="s">
        <v>236</v>
      </c>
      <c r="C77" t="str">
        <f t="shared" si="6"/>
        <v>F V5D 1:10 dil.</v>
      </c>
      <c r="D77" s="113" t="s">
        <v>235</v>
      </c>
      <c r="E77" s="113" t="str">
        <f t="shared" si="7"/>
        <v>F V5D 1:10</v>
      </c>
      <c r="F77" s="117"/>
      <c r="G77" s="111">
        <f>IFERROR(VLOOKUP(A77,'new_NH4-N'!A$12:D$136,4,FALSE),"")</f>
        <v>2.7297269192</v>
      </c>
      <c r="H77" s="111" t="str">
        <f>IFERROR(VLOOKUP(C77,'new_NH4-N'!A$12:D$136,4,FALSE),"")</f>
        <v/>
      </c>
      <c r="I77" s="115" t="str">
        <f t="shared" si="8"/>
        <v>2.7297269192</v>
      </c>
      <c r="J77" t="str">
        <f>IFERROR(VLOOKUP(A77,'new_NO3+NO2-N'!A$49:D$173,3,FALSE),"")</f>
        <v/>
      </c>
      <c r="K77">
        <f>IFERROR(VLOOKUP(E77,'new_NO3+NO2-N'!A$49:D$173,3,FALSE),"")</f>
        <v>12.425095326399999</v>
      </c>
      <c r="L77" s="116" t="str">
        <f t="shared" si="9"/>
        <v>12.4250953264</v>
      </c>
      <c r="M77" s="84" t="s">
        <v>231</v>
      </c>
      <c r="N77" s="116">
        <f t="shared" si="10"/>
        <v>15.154822245599998</v>
      </c>
    </row>
    <row r="78" spans="1:14" ht="14" x14ac:dyDescent="0.2">
      <c r="A78" s="97" t="s">
        <v>244</v>
      </c>
      <c r="I78" s="125">
        <f>'new_NH4-N'!D22</f>
        <v>0.28056801185156005</v>
      </c>
      <c r="L78" s="125">
        <f>'new_NO3+NO2-N'!D65</f>
        <v>5.7660963481990006E-2</v>
      </c>
      <c r="N78" s="116">
        <f t="shared" si="10"/>
        <v>0.33822897533355006</v>
      </c>
    </row>
    <row r="79" spans="1:14" ht="14" x14ac:dyDescent="0.2">
      <c r="A79" s="97" t="s">
        <v>245</v>
      </c>
      <c r="I79" s="125">
        <f>'new_NH4-N'!D23</f>
        <v>0.44071002837808992</v>
      </c>
      <c r="L79" s="125">
        <f>'new_NO3+NO2-N'!D58</f>
        <v>0.13227608895799001</v>
      </c>
      <c r="N79" s="116">
        <f t="shared" si="10"/>
        <v>0.57298611733607996</v>
      </c>
    </row>
    <row r="80" spans="1:14" ht="14" x14ac:dyDescent="0.2">
      <c r="A80" s="97" t="s">
        <v>246</v>
      </c>
      <c r="I80" s="125">
        <f>'new_NH4-N'!D24</f>
        <v>0.47011462991129005</v>
      </c>
      <c r="L80" s="125">
        <f>'new_NO3+NO2-N'!D59</f>
        <v>0.13777053620759</v>
      </c>
      <c r="N80" s="116">
        <f t="shared" si="10"/>
        <v>0.60788516611887999</v>
      </c>
    </row>
  </sheetData>
  <mergeCells count="20">
    <mergeCell ref="F44:F47"/>
    <mergeCell ref="F2:F5"/>
    <mergeCell ref="F6:F9"/>
    <mergeCell ref="F10:F12"/>
    <mergeCell ref="F13:F16"/>
    <mergeCell ref="F17:F20"/>
    <mergeCell ref="F21:F24"/>
    <mergeCell ref="F25:F28"/>
    <mergeCell ref="F29:F31"/>
    <mergeCell ref="F32:F35"/>
    <mergeCell ref="F36:F39"/>
    <mergeCell ref="F40:F43"/>
    <mergeCell ref="F70:F73"/>
    <mergeCell ref="F74:F77"/>
    <mergeCell ref="F48:F50"/>
    <mergeCell ref="F51:F54"/>
    <mergeCell ref="F55:F58"/>
    <mergeCell ref="F59:F62"/>
    <mergeCell ref="F63:F66"/>
    <mergeCell ref="F67:F69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topLeftCell="A2" zoomScale="130" workbookViewId="0"/>
  </sheetViews>
  <sheetFormatPr baseColWidth="10" defaultColWidth="10.83203125" defaultRowHeight="9" customHeight="1" x14ac:dyDescent="0.15"/>
  <cols>
    <col min="1" max="1" width="8.83203125" style="4" customWidth="1"/>
    <col min="2" max="2" width="17.83203125" style="4" customWidth="1"/>
    <col min="3" max="3" width="18.1640625" style="4" customWidth="1"/>
    <col min="4" max="4" width="7" style="4" customWidth="1"/>
    <col min="5" max="6" width="7.6640625" style="4" customWidth="1"/>
    <col min="7" max="7" width="8.1640625" style="4" customWidth="1"/>
    <col min="8" max="8" width="7" style="4" customWidth="1"/>
    <col min="9" max="9" width="9.5" style="4" customWidth="1"/>
    <col min="10" max="10" width="8.83203125" style="4" customWidth="1"/>
    <col min="11" max="11" width="10.83203125" style="4" customWidth="1"/>
    <col min="12" max="12" width="9.33203125" style="4" customWidth="1"/>
    <col min="13" max="13" width="8.5" style="4" customWidth="1"/>
    <col min="14" max="14" width="10" style="4" customWidth="1"/>
    <col min="15" max="16384" width="10.83203125" style="4"/>
  </cols>
  <sheetData>
    <row r="1" spans="1:18" ht="11" x14ac:dyDescent="0.15">
      <c r="A1" s="28" t="s">
        <v>52</v>
      </c>
      <c r="B1" s="28"/>
      <c r="E1" s="29"/>
      <c r="F1" s="29"/>
      <c r="J1" s="29"/>
    </row>
    <row r="2" spans="1:18" ht="36" x14ac:dyDescent="0.15">
      <c r="A2" s="5" t="s">
        <v>5</v>
      </c>
      <c r="B2" s="6" t="s">
        <v>6</v>
      </c>
      <c r="C2" s="7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42" t="s">
        <v>5</v>
      </c>
    </row>
    <row r="3" spans="1:18" ht="13.5" customHeight="1" x14ac:dyDescent="0.15">
      <c r="A3" s="28" t="s">
        <v>24</v>
      </c>
      <c r="B3" s="4" t="s">
        <v>56</v>
      </c>
      <c r="C3" s="4" t="s">
        <v>38</v>
      </c>
      <c r="D3" s="9">
        <v>1001.5056000000001</v>
      </c>
      <c r="E3" s="10">
        <v>1.0024860313386494</v>
      </c>
      <c r="F3" s="10"/>
      <c r="G3" s="53">
        <v>1</v>
      </c>
      <c r="H3" s="10">
        <v>0.99170000000000003</v>
      </c>
      <c r="I3" s="54">
        <v>100</v>
      </c>
      <c r="J3" s="55"/>
      <c r="K3" s="11">
        <f>D3*G3/I3</f>
        <v>10.015056000000001</v>
      </c>
      <c r="L3" s="12"/>
      <c r="M3" s="28" t="s">
        <v>24</v>
      </c>
    </row>
    <row r="4" spans="1:18" ht="11" x14ac:dyDescent="0.15">
      <c r="A4" s="28" t="s">
        <v>24</v>
      </c>
      <c r="B4" s="4" t="s">
        <v>57</v>
      </c>
      <c r="C4" s="4" t="s">
        <v>38</v>
      </c>
      <c r="D4" s="9">
        <v>1001.5056000000001</v>
      </c>
      <c r="E4" s="10">
        <v>1.0024860313386494</v>
      </c>
      <c r="F4" s="10"/>
      <c r="G4" s="53">
        <v>1</v>
      </c>
      <c r="H4" s="10">
        <v>0.99619999999999997</v>
      </c>
      <c r="I4" s="54">
        <v>250</v>
      </c>
      <c r="J4" s="54"/>
      <c r="K4" s="11">
        <f t="shared" ref="K4:K9" si="0">D4*G4/I4</f>
        <v>4.0060224</v>
      </c>
      <c r="L4" s="12"/>
      <c r="M4" s="28" t="s">
        <v>24</v>
      </c>
    </row>
    <row r="5" spans="1:18" ht="11" x14ac:dyDescent="0.15">
      <c r="A5" s="28" t="s">
        <v>24</v>
      </c>
      <c r="B5" s="4" t="s">
        <v>58</v>
      </c>
      <c r="C5" s="4" t="s">
        <v>38</v>
      </c>
      <c r="D5" s="9">
        <v>1001.5056000000001</v>
      </c>
      <c r="E5" s="10">
        <v>1.0024860313386494</v>
      </c>
      <c r="F5" s="10"/>
      <c r="G5" s="53">
        <v>0.2</v>
      </c>
      <c r="H5" s="10">
        <v>0.20039999999999999</v>
      </c>
      <c r="I5" s="54">
        <v>100</v>
      </c>
      <c r="J5" s="55"/>
      <c r="K5" s="11">
        <f t="shared" si="0"/>
        <v>2.0030112000000004</v>
      </c>
      <c r="L5" s="12"/>
      <c r="M5" s="28" t="s">
        <v>24</v>
      </c>
    </row>
    <row r="6" spans="1:18" ht="11" x14ac:dyDescent="0.15">
      <c r="A6" s="28" t="s">
        <v>24</v>
      </c>
      <c r="B6" s="4" t="s">
        <v>59</v>
      </c>
      <c r="C6" s="4" t="s">
        <v>38</v>
      </c>
      <c r="D6" s="9">
        <v>1001.5056000000001</v>
      </c>
      <c r="E6" s="10">
        <v>1.0024860313386494</v>
      </c>
      <c r="F6" s="10"/>
      <c r="G6" s="53">
        <v>0.1</v>
      </c>
      <c r="H6" s="10">
        <v>0.1004</v>
      </c>
      <c r="I6" s="54">
        <v>100</v>
      </c>
      <c r="J6" s="55"/>
      <c r="K6" s="11">
        <f t="shared" si="0"/>
        <v>1.0015056000000002</v>
      </c>
      <c r="L6" s="14"/>
      <c r="M6" s="28" t="s">
        <v>24</v>
      </c>
    </row>
    <row r="7" spans="1:18" ht="11" x14ac:dyDescent="0.15">
      <c r="A7" s="28" t="s">
        <v>24</v>
      </c>
      <c r="B7" s="4" t="s">
        <v>60</v>
      </c>
      <c r="C7" s="4" t="s">
        <v>38</v>
      </c>
      <c r="D7" s="9">
        <v>1001.5056000000001</v>
      </c>
      <c r="E7" s="10">
        <v>1.0024860313386494</v>
      </c>
      <c r="F7" s="10"/>
      <c r="G7" s="53">
        <v>0.05</v>
      </c>
      <c r="H7" s="10">
        <v>4.9799999999999997E-2</v>
      </c>
      <c r="I7" s="54">
        <v>100</v>
      </c>
      <c r="J7" s="55"/>
      <c r="K7" s="11">
        <f t="shared" si="0"/>
        <v>0.50075280000000011</v>
      </c>
      <c r="L7" s="14"/>
      <c r="M7" s="28" t="s">
        <v>24</v>
      </c>
    </row>
    <row r="8" spans="1:18" ht="11" x14ac:dyDescent="0.15">
      <c r="A8" s="28" t="s">
        <v>24</v>
      </c>
      <c r="B8" s="4" t="s">
        <v>61</v>
      </c>
      <c r="C8" s="4" t="s">
        <v>38</v>
      </c>
      <c r="D8" s="9">
        <v>1001.5056000000001</v>
      </c>
      <c r="E8" s="10">
        <v>1.0024860313386494</v>
      </c>
      <c r="F8" s="10"/>
      <c r="G8" s="53">
        <v>0.02</v>
      </c>
      <c r="H8" s="10">
        <v>2.0199999999999999E-2</v>
      </c>
      <c r="I8" s="54">
        <v>101.7</v>
      </c>
      <c r="J8" s="55"/>
      <c r="K8" s="11">
        <f t="shared" si="0"/>
        <v>0.19695292035398232</v>
      </c>
      <c r="L8" s="14"/>
      <c r="M8" s="28" t="s">
        <v>24</v>
      </c>
    </row>
    <row r="9" spans="1:18" ht="11" x14ac:dyDescent="0.15">
      <c r="A9" s="28" t="s">
        <v>24</v>
      </c>
      <c r="B9" s="4" t="s">
        <v>62</v>
      </c>
      <c r="C9" s="4" t="s">
        <v>38</v>
      </c>
      <c r="D9" s="9">
        <v>1001.5056000000001</v>
      </c>
      <c r="E9" s="10">
        <v>1.0024860313386494</v>
      </c>
      <c r="F9" s="10"/>
      <c r="G9" s="53">
        <v>0.01</v>
      </c>
      <c r="H9" s="10">
        <v>1.01E-2</v>
      </c>
      <c r="I9" s="54">
        <v>100</v>
      </c>
      <c r="J9" s="55"/>
      <c r="K9" s="11">
        <f t="shared" si="0"/>
        <v>0.10015056000000001</v>
      </c>
      <c r="L9" s="14"/>
      <c r="M9" s="28" t="s">
        <v>24</v>
      </c>
    </row>
    <row r="10" spans="1:18" ht="12" x14ac:dyDescent="0.15">
      <c r="A10" s="28" t="s">
        <v>24</v>
      </c>
      <c r="B10" s="4" t="s">
        <v>25</v>
      </c>
      <c r="C10" s="4" t="s">
        <v>50</v>
      </c>
      <c r="D10" s="12"/>
      <c r="E10" s="10"/>
      <c r="F10" s="10"/>
      <c r="G10" s="53" t="s">
        <v>17</v>
      </c>
      <c r="H10" s="55" t="s">
        <v>17</v>
      </c>
      <c r="I10" s="54" t="s">
        <v>17</v>
      </c>
      <c r="J10" s="55" t="s">
        <v>17</v>
      </c>
      <c r="K10" s="11">
        <v>0</v>
      </c>
      <c r="L10" s="14"/>
      <c r="M10" s="28" t="s">
        <v>24</v>
      </c>
    </row>
    <row r="11" spans="1:18" ht="11" x14ac:dyDescent="0.15">
      <c r="C11" s="15"/>
      <c r="D11" s="16"/>
      <c r="E11" s="10"/>
      <c r="F11" s="10"/>
      <c r="G11" s="12"/>
      <c r="H11" s="10"/>
      <c r="I11" s="9"/>
      <c r="J11" s="10"/>
      <c r="K11" s="9"/>
      <c r="L11" s="14"/>
    </row>
    <row r="12" spans="1:18" ht="11" x14ac:dyDescent="0.15">
      <c r="A12" s="4" t="s">
        <v>71</v>
      </c>
    </row>
    <row r="13" spans="1:18" ht="11" x14ac:dyDescent="0.15">
      <c r="A13" s="56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spans="1:18" ht="11" x14ac:dyDescent="0.15">
      <c r="A14" s="28" t="s">
        <v>53</v>
      </c>
      <c r="B14" s="28"/>
      <c r="E14" s="29"/>
      <c r="F14" s="29"/>
      <c r="J14" s="29"/>
      <c r="R14" s="4" t="s">
        <v>17</v>
      </c>
    </row>
    <row r="15" spans="1:18" ht="36" x14ac:dyDescent="0.15">
      <c r="A15" s="5" t="s">
        <v>5</v>
      </c>
      <c r="B15" s="6" t="s">
        <v>6</v>
      </c>
      <c r="C15" s="7" t="s">
        <v>7</v>
      </c>
      <c r="D15" s="8" t="s">
        <v>8</v>
      </c>
      <c r="E15" s="8" t="s">
        <v>9</v>
      </c>
      <c r="F15" s="8" t="s">
        <v>10</v>
      </c>
      <c r="G15" s="8" t="s">
        <v>11</v>
      </c>
      <c r="H15" s="8" t="s">
        <v>12</v>
      </c>
      <c r="I15" s="8" t="s">
        <v>13</v>
      </c>
      <c r="J15" s="8" t="s">
        <v>14</v>
      </c>
      <c r="K15" s="8" t="s">
        <v>15</v>
      </c>
      <c r="L15" s="8" t="s">
        <v>16</v>
      </c>
      <c r="M15" s="42" t="s">
        <v>5</v>
      </c>
    </row>
    <row r="16" spans="1:18" ht="14.25" customHeight="1" x14ac:dyDescent="0.2">
      <c r="A16" s="28" t="s">
        <v>26</v>
      </c>
      <c r="B16" s="4" t="s">
        <v>63</v>
      </c>
      <c r="C16" s="4" t="s">
        <v>39</v>
      </c>
      <c r="D16" s="17">
        <v>1002.8186699999999</v>
      </c>
      <c r="E16" s="1">
        <v>1.0009678803891602</v>
      </c>
      <c r="F16" s="10"/>
      <c r="G16" s="53">
        <v>2</v>
      </c>
      <c r="H16" s="10">
        <v>1.9555</v>
      </c>
      <c r="I16" s="54">
        <v>100</v>
      </c>
      <c r="J16" s="55"/>
      <c r="K16" s="11">
        <f t="shared" ref="K16:K22" si="1">D16*G16/I16</f>
        <v>20.056373399999998</v>
      </c>
      <c r="L16" s="12"/>
      <c r="M16" s="28" t="s">
        <v>26</v>
      </c>
    </row>
    <row r="17" spans="1:16" ht="12" x14ac:dyDescent="0.2">
      <c r="A17" s="28" t="s">
        <v>26</v>
      </c>
      <c r="B17" s="4" t="s">
        <v>64</v>
      </c>
      <c r="C17" s="4" t="s">
        <v>39</v>
      </c>
      <c r="D17" s="17">
        <v>1002.8186699999999</v>
      </c>
      <c r="E17" s="1">
        <v>1.0009678803891602</v>
      </c>
      <c r="F17" s="10"/>
      <c r="G17" s="53">
        <v>2</v>
      </c>
      <c r="H17" s="10">
        <v>1.9819</v>
      </c>
      <c r="I17" s="54">
        <v>250</v>
      </c>
      <c r="J17" s="54"/>
      <c r="K17" s="11">
        <f t="shared" si="1"/>
        <v>8.0225493599999993</v>
      </c>
      <c r="L17" s="12"/>
      <c r="M17" s="28" t="s">
        <v>26</v>
      </c>
    </row>
    <row r="18" spans="1:16" ht="12" x14ac:dyDescent="0.2">
      <c r="A18" s="28" t="s">
        <v>26</v>
      </c>
      <c r="B18" s="4" t="s">
        <v>65</v>
      </c>
      <c r="C18" s="4" t="s">
        <v>39</v>
      </c>
      <c r="D18" s="17">
        <v>1002.8186699999999</v>
      </c>
      <c r="E18" s="1">
        <v>1.0009678803891602</v>
      </c>
      <c r="F18" s="10"/>
      <c r="G18" s="53">
        <v>0.2</v>
      </c>
      <c r="H18" s="58">
        <v>0.20019999999999999</v>
      </c>
      <c r="I18" s="54">
        <v>100</v>
      </c>
      <c r="J18" s="55"/>
      <c r="K18" s="11">
        <f t="shared" si="1"/>
        <v>2.0056373399999998</v>
      </c>
      <c r="L18" s="12"/>
      <c r="M18" s="28" t="s">
        <v>26</v>
      </c>
    </row>
    <row r="19" spans="1:16" ht="12" x14ac:dyDescent="0.2">
      <c r="A19" s="28" t="s">
        <v>26</v>
      </c>
      <c r="B19" s="4" t="s">
        <v>66</v>
      </c>
      <c r="C19" s="4" t="s">
        <v>39</v>
      </c>
      <c r="D19" s="17">
        <v>1002.8186699999999</v>
      </c>
      <c r="E19" s="1">
        <v>1.0009678803891602</v>
      </c>
      <c r="F19" s="10"/>
      <c r="G19" s="53">
        <v>0.1</v>
      </c>
      <c r="H19" s="10">
        <v>0.10009999999999999</v>
      </c>
      <c r="I19" s="54">
        <v>100</v>
      </c>
      <c r="J19" s="55"/>
      <c r="K19" s="11">
        <f t="shared" si="1"/>
        <v>1.0028186699999999</v>
      </c>
      <c r="L19" s="14"/>
      <c r="M19" s="28" t="s">
        <v>26</v>
      </c>
    </row>
    <row r="20" spans="1:16" ht="12" x14ac:dyDescent="0.2">
      <c r="A20" s="28" t="s">
        <v>26</v>
      </c>
      <c r="B20" s="4" t="s">
        <v>67</v>
      </c>
      <c r="C20" s="4" t="s">
        <v>39</v>
      </c>
      <c r="D20" s="17">
        <v>1002.8186699999999</v>
      </c>
      <c r="E20" s="1">
        <v>1.0009678803891602</v>
      </c>
      <c r="F20" s="10"/>
      <c r="G20" s="53">
        <v>0.05</v>
      </c>
      <c r="H20" s="10">
        <v>0.05</v>
      </c>
      <c r="I20" s="54">
        <v>100</v>
      </c>
      <c r="J20" s="55"/>
      <c r="K20" s="11">
        <f t="shared" si="1"/>
        <v>0.50140933499999996</v>
      </c>
      <c r="L20" s="14"/>
      <c r="M20" s="28" t="s">
        <v>26</v>
      </c>
    </row>
    <row r="21" spans="1:16" ht="12" x14ac:dyDescent="0.2">
      <c r="A21" s="28" t="s">
        <v>26</v>
      </c>
      <c r="B21" s="4" t="s">
        <v>68</v>
      </c>
      <c r="C21" s="4" t="s">
        <v>39</v>
      </c>
      <c r="D21" s="17">
        <v>1002.8186699999999</v>
      </c>
      <c r="E21" s="1">
        <v>1.0009678803891602</v>
      </c>
      <c r="F21" s="10"/>
      <c r="G21" s="53">
        <v>0.02</v>
      </c>
      <c r="H21" s="10">
        <v>2.0199999999999999E-2</v>
      </c>
      <c r="I21" s="54">
        <v>101.7</v>
      </c>
      <c r="J21" s="55"/>
      <c r="K21" s="11">
        <f t="shared" si="1"/>
        <v>0.19721114454277283</v>
      </c>
      <c r="L21" s="14"/>
      <c r="M21" s="28" t="s">
        <v>26</v>
      </c>
    </row>
    <row r="22" spans="1:16" ht="12" x14ac:dyDescent="0.2">
      <c r="A22" s="28" t="s">
        <v>26</v>
      </c>
      <c r="B22" s="4" t="s">
        <v>69</v>
      </c>
      <c r="C22" s="4" t="s">
        <v>39</v>
      </c>
      <c r="D22" s="17">
        <v>1002.8186699999999</v>
      </c>
      <c r="E22" s="1">
        <v>1.0009678803891602</v>
      </c>
      <c r="F22" s="10"/>
      <c r="G22" s="53">
        <v>0.01</v>
      </c>
      <c r="H22" s="10">
        <v>1.04E-2</v>
      </c>
      <c r="I22" s="54">
        <v>100</v>
      </c>
      <c r="J22" s="55"/>
      <c r="K22" s="11">
        <f t="shared" si="1"/>
        <v>0.100281867</v>
      </c>
      <c r="L22" s="14"/>
      <c r="M22" s="28" t="s">
        <v>26</v>
      </c>
    </row>
    <row r="23" spans="1:16" ht="11" customHeight="1" x14ac:dyDescent="0.15">
      <c r="A23" s="28" t="s">
        <v>26</v>
      </c>
      <c r="B23" s="4" t="s">
        <v>25</v>
      </c>
      <c r="C23" s="4" t="s">
        <v>50</v>
      </c>
      <c r="D23" s="9"/>
      <c r="E23" s="10"/>
      <c r="F23" s="10"/>
      <c r="G23" s="53" t="s">
        <v>17</v>
      </c>
      <c r="H23" s="55" t="s">
        <v>17</v>
      </c>
      <c r="I23" s="54" t="s">
        <v>17</v>
      </c>
      <c r="J23" s="55" t="s">
        <v>17</v>
      </c>
      <c r="K23" s="11">
        <v>0</v>
      </c>
      <c r="L23" s="14"/>
      <c r="M23" s="28" t="s">
        <v>26</v>
      </c>
    </row>
    <row r="24" spans="1:16" ht="11" x14ac:dyDescent="0.15">
      <c r="C24" s="15"/>
      <c r="D24" s="16"/>
      <c r="E24" s="10"/>
      <c r="F24" s="10"/>
      <c r="G24" s="12"/>
      <c r="H24" s="10"/>
      <c r="I24" s="9"/>
      <c r="J24" s="10"/>
      <c r="K24" s="9"/>
      <c r="L24" s="14"/>
    </row>
    <row r="25" spans="1:16" ht="11" x14ac:dyDescent="0.15">
      <c r="A25" s="4" t="s">
        <v>71</v>
      </c>
    </row>
    <row r="27" spans="1:16" ht="11" x14ac:dyDescent="0.15">
      <c r="A27" s="59"/>
      <c r="B27" s="59"/>
      <c r="C27" s="59"/>
      <c r="D27" s="14"/>
      <c r="E27" s="53"/>
      <c r="F27" s="53"/>
      <c r="G27" s="60"/>
      <c r="H27" s="55"/>
      <c r="I27" s="54"/>
      <c r="J27" s="55"/>
      <c r="K27" s="14"/>
      <c r="L27" s="14"/>
      <c r="M27" s="59"/>
    </row>
    <row r="28" spans="1:16" s="3" customFormat="1" ht="11.25" customHeight="1" x14ac:dyDescent="0.2">
      <c r="A28" s="30" t="s">
        <v>54</v>
      </c>
      <c r="B28" s="30"/>
      <c r="E28" s="31"/>
      <c r="F28" s="31"/>
      <c r="G28" s="31"/>
      <c r="K28" s="31"/>
    </row>
    <row r="29" spans="1:16" s="3" customFormat="1" ht="37" x14ac:dyDescent="0.2">
      <c r="A29" s="5" t="s">
        <v>5</v>
      </c>
      <c r="B29" s="6" t="s">
        <v>6</v>
      </c>
      <c r="C29" s="7" t="s">
        <v>7</v>
      </c>
      <c r="D29" s="8" t="s">
        <v>8</v>
      </c>
      <c r="E29" s="8" t="s">
        <v>9</v>
      </c>
      <c r="F29" s="8" t="s">
        <v>10</v>
      </c>
      <c r="G29" s="8" t="s">
        <v>11</v>
      </c>
      <c r="H29" s="8" t="s">
        <v>12</v>
      </c>
      <c r="I29" s="8" t="s">
        <v>13</v>
      </c>
      <c r="J29" s="8" t="s">
        <v>14</v>
      </c>
      <c r="K29" s="8" t="s">
        <v>15</v>
      </c>
      <c r="L29" s="8" t="s">
        <v>16</v>
      </c>
      <c r="M29" s="42" t="s">
        <v>5</v>
      </c>
      <c r="P29" s="3" t="s">
        <v>42</v>
      </c>
    </row>
    <row r="30" spans="1:16" s="3" customFormat="1" ht="16.5" customHeight="1" x14ac:dyDescent="0.2">
      <c r="A30" s="30" t="s">
        <v>27</v>
      </c>
      <c r="B30" s="3" t="s">
        <v>70</v>
      </c>
      <c r="C30" s="3" t="s">
        <v>40</v>
      </c>
      <c r="D30" s="17">
        <v>90.36</v>
      </c>
      <c r="E30" s="1"/>
      <c r="F30" s="1"/>
      <c r="G30" s="61">
        <v>1</v>
      </c>
      <c r="H30" s="62">
        <v>0.99770000000000003</v>
      </c>
      <c r="I30" s="63">
        <v>100</v>
      </c>
      <c r="J30" s="62"/>
      <c r="K30" s="32">
        <f>D30*G30/I30</f>
        <v>0.90359999999999996</v>
      </c>
      <c r="L30" s="2"/>
      <c r="M30" s="30" t="s">
        <v>27</v>
      </c>
    </row>
    <row r="31" spans="1:16" s="3" customFormat="1" ht="11" x14ac:dyDescent="0.2">
      <c r="D31" s="17"/>
      <c r="E31" s="1"/>
      <c r="F31" s="1"/>
      <c r="G31" s="61"/>
      <c r="H31" s="62"/>
      <c r="I31" s="63"/>
      <c r="J31" s="62"/>
      <c r="K31" s="18"/>
      <c r="L31" s="18"/>
    </row>
    <row r="32" spans="1:16" ht="11" x14ac:dyDescent="0.15">
      <c r="A32" s="4" t="s">
        <v>71</v>
      </c>
    </row>
    <row r="34" spans="1:13" s="3" customFormat="1" ht="11" x14ac:dyDescent="0.2">
      <c r="A34" s="30" t="s">
        <v>55</v>
      </c>
      <c r="B34" s="30"/>
      <c r="E34" s="31"/>
      <c r="F34" s="31"/>
      <c r="J34" s="31"/>
    </row>
    <row r="35" spans="1:13" s="3" customFormat="1" ht="36" x14ac:dyDescent="0.2">
      <c r="A35" s="33" t="s">
        <v>5</v>
      </c>
      <c r="B35" s="34" t="s">
        <v>6</v>
      </c>
      <c r="C35" s="35" t="s">
        <v>7</v>
      </c>
      <c r="D35" s="36" t="s">
        <v>8</v>
      </c>
      <c r="E35" s="36" t="s">
        <v>9</v>
      </c>
      <c r="F35" s="36" t="s">
        <v>10</v>
      </c>
      <c r="G35" s="36" t="s">
        <v>11</v>
      </c>
      <c r="H35" s="36" t="s">
        <v>12</v>
      </c>
      <c r="I35" s="36" t="s">
        <v>13</v>
      </c>
      <c r="J35" s="36" t="s">
        <v>14</v>
      </c>
      <c r="K35" s="36" t="s">
        <v>15</v>
      </c>
      <c r="L35" s="36" t="s">
        <v>16</v>
      </c>
      <c r="M35" s="43" t="s">
        <v>5</v>
      </c>
    </row>
    <row r="36" spans="1:13" s="3" customFormat="1" ht="13.5" customHeight="1" x14ac:dyDescent="0.2">
      <c r="A36" s="30" t="s">
        <v>28</v>
      </c>
      <c r="B36" s="3" t="s">
        <v>55</v>
      </c>
      <c r="C36" s="3" t="s">
        <v>41</v>
      </c>
      <c r="D36" s="17">
        <v>328.98</v>
      </c>
      <c r="E36" s="1"/>
      <c r="F36" s="1"/>
      <c r="G36" s="61">
        <v>1</v>
      </c>
      <c r="H36" s="62">
        <v>1.0115000000000001</v>
      </c>
      <c r="I36" s="63">
        <v>100</v>
      </c>
      <c r="J36" s="62"/>
      <c r="K36" s="32">
        <f>D36*G36/I36</f>
        <v>3.2898000000000001</v>
      </c>
      <c r="L36" s="2"/>
      <c r="M36" s="30" t="s">
        <v>28</v>
      </c>
    </row>
    <row r="37" spans="1:13" s="3" customFormat="1" ht="11" x14ac:dyDescent="0.2">
      <c r="C37" s="64"/>
      <c r="D37" s="2"/>
      <c r="E37" s="2"/>
      <c r="F37" s="2"/>
      <c r="G37" s="65"/>
      <c r="H37" s="62"/>
      <c r="I37" s="63"/>
      <c r="J37" s="62"/>
      <c r="K37" s="2"/>
      <c r="L37" s="18"/>
    </row>
    <row r="38" spans="1:13" ht="11" x14ac:dyDescent="0.15">
      <c r="A38" s="4" t="s">
        <v>71</v>
      </c>
    </row>
    <row r="39" spans="1:13" s="3" customFormat="1" ht="12" x14ac:dyDescent="0.2">
      <c r="A39" s="4"/>
    </row>
    <row r="42" spans="1:13" ht="11" x14ac:dyDescent="0.15">
      <c r="D42" s="4" t="s">
        <v>17</v>
      </c>
    </row>
    <row r="46" spans="1:13" ht="11" x14ac:dyDescent="0.15">
      <c r="C46" s="4" t="s">
        <v>17</v>
      </c>
    </row>
  </sheetData>
  <phoneticPr fontId="1" type="noConversion"/>
  <pageMargins left="0.7" right="0.7" top="0.75" bottom="0.75" header="0.3" footer="0.3"/>
  <pageSetup orientation="landscape" horizontalDpi="300" verticalDpi="300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NH4-N</vt:lpstr>
      <vt:lpstr>new_NH4-N</vt:lpstr>
      <vt:lpstr>NO3+NO2-N</vt:lpstr>
      <vt:lpstr>new_NO3+NO2-N</vt:lpstr>
      <vt:lpstr>N_Data</vt:lpstr>
      <vt:lpstr>Standard Prep</vt:lpstr>
      <vt:lpstr>'Standard Prep'!Print_Area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ENVS</dc:creator>
  <cp:lastModifiedBy>Michelle S. Wang</cp:lastModifiedBy>
  <cp:lastPrinted>2022-08-17T18:22:44Z</cp:lastPrinted>
  <dcterms:created xsi:type="dcterms:W3CDTF">2002-10-10T14:29:06Z</dcterms:created>
  <dcterms:modified xsi:type="dcterms:W3CDTF">2022-08-26T19:45:03Z</dcterms:modified>
</cp:coreProperties>
</file>