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wang/Documents/GitHub/Incubation2/"/>
    </mc:Choice>
  </mc:AlternateContent>
  <xr:revisionPtr revIDLastSave="0" documentId="8_{D7AFED70-6784-4247-9D04-5EA6EF9ED7CA}" xr6:coauthVersionLast="47" xr6:coauthVersionMax="47" xr10:uidLastSave="{00000000-0000-0000-0000-000000000000}"/>
  <bookViews>
    <workbookView xWindow="480" yWindow="500" windowWidth="28120" windowHeight="15600" xr2:uid="{93C46D49-0FEE-B446-8099-FD413536F13F}"/>
  </bookViews>
  <sheets>
    <sheet name="Treatment_Calculations" sheetId="7" r:id="rId1"/>
    <sheet name="Incubation" sheetId="9" r:id="rId2"/>
    <sheet name="Summary_IRMS" sheetId="5" r:id="rId3"/>
    <sheet name="Moisture" sheetId="8" r:id="rId4"/>
    <sheet name="PostIRMS2" sheetId="1" r:id="rId5"/>
    <sheet name="PreIRMS2" sheetId="3" r:id="rId6"/>
    <sheet name="INC1IRMS_soil" sheetId="4" r:id="rId7"/>
    <sheet name="Combined coeff of variation" sheetId="2" r:id="rId8"/>
  </sheets>
  <calcPr calcId="191029"/>
  <pivotCaches>
    <pivotCache cacheId="10" r:id="rId9"/>
    <pivotCache cacheId="11" r:id="rId10"/>
    <pivotCache cacheId="12" r:id="rId11"/>
    <pivotCache cacheId="13" r:id="rId12"/>
    <pivotCache cacheId="14" r:id="rId13"/>
    <pivotCache cacheId="15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2" i="9"/>
  <c r="H3" i="9"/>
  <c r="H4" i="9"/>
  <c r="H5" i="9"/>
  <c r="J5" i="9" s="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2" i="9"/>
  <c r="S3" i="7"/>
  <c r="X6" i="7"/>
  <c r="X14" i="7"/>
  <c r="X22" i="7"/>
  <c r="X30" i="7"/>
  <c r="H4" i="8"/>
  <c r="J4" i="8" s="1"/>
  <c r="X4" i="7" s="1"/>
  <c r="H5" i="8"/>
  <c r="J5" i="8" s="1"/>
  <c r="X5" i="7" s="1"/>
  <c r="H6" i="8"/>
  <c r="J6" i="8" s="1"/>
  <c r="H7" i="8"/>
  <c r="J7" i="8" s="1"/>
  <c r="X7" i="7" s="1"/>
  <c r="H8" i="8"/>
  <c r="J8" i="8" s="1"/>
  <c r="X8" i="7" s="1"/>
  <c r="H9" i="8"/>
  <c r="J9" i="8" s="1"/>
  <c r="X9" i="7" s="1"/>
  <c r="H10" i="8"/>
  <c r="J10" i="8" s="1"/>
  <c r="X10" i="7" s="1"/>
  <c r="H11" i="8"/>
  <c r="J11" i="8" s="1"/>
  <c r="X11" i="7" s="1"/>
  <c r="H12" i="8"/>
  <c r="J12" i="8" s="1"/>
  <c r="X12" i="7" s="1"/>
  <c r="H13" i="8"/>
  <c r="J13" i="8" s="1"/>
  <c r="X13" i="7" s="1"/>
  <c r="H14" i="8"/>
  <c r="J14" i="8" s="1"/>
  <c r="H15" i="8"/>
  <c r="J15" i="8" s="1"/>
  <c r="X15" i="7" s="1"/>
  <c r="H16" i="8"/>
  <c r="J16" i="8" s="1"/>
  <c r="X16" i="7" s="1"/>
  <c r="H17" i="8"/>
  <c r="J17" i="8" s="1"/>
  <c r="X17" i="7" s="1"/>
  <c r="H18" i="8"/>
  <c r="J18" i="8" s="1"/>
  <c r="X18" i="7" s="1"/>
  <c r="H19" i="8"/>
  <c r="J19" i="8" s="1"/>
  <c r="X19" i="7" s="1"/>
  <c r="H20" i="8"/>
  <c r="J20" i="8" s="1"/>
  <c r="X20" i="7" s="1"/>
  <c r="H21" i="8"/>
  <c r="J21" i="8" s="1"/>
  <c r="X21" i="7" s="1"/>
  <c r="H22" i="8"/>
  <c r="J22" i="8" s="1"/>
  <c r="H23" i="8"/>
  <c r="J23" i="8" s="1"/>
  <c r="X23" i="7" s="1"/>
  <c r="H24" i="8"/>
  <c r="J24" i="8" s="1"/>
  <c r="X24" i="7" s="1"/>
  <c r="H25" i="8"/>
  <c r="J25" i="8" s="1"/>
  <c r="X25" i="7" s="1"/>
  <c r="H26" i="8"/>
  <c r="J26" i="8" s="1"/>
  <c r="X26" i="7" s="1"/>
  <c r="H27" i="8"/>
  <c r="J27" i="8" s="1"/>
  <c r="X27" i="7" s="1"/>
  <c r="H28" i="8"/>
  <c r="J28" i="8" s="1"/>
  <c r="X28" i="7" s="1"/>
  <c r="H29" i="8"/>
  <c r="J29" i="8" s="1"/>
  <c r="X29" i="7" s="1"/>
  <c r="H30" i="8"/>
  <c r="J30" i="8" s="1"/>
  <c r="H31" i="8"/>
  <c r="J31" i="8" s="1"/>
  <c r="X31" i="7" s="1"/>
  <c r="H32" i="8"/>
  <c r="J32" i="8" s="1"/>
  <c r="X32" i="7" s="1"/>
  <c r="H33" i="8"/>
  <c r="J33" i="8" s="1"/>
  <c r="X33" i="7" s="1"/>
  <c r="H34" i="8"/>
  <c r="J34" i="8" s="1"/>
  <c r="X34" i="7" s="1"/>
  <c r="H35" i="8"/>
  <c r="J35" i="8" s="1"/>
  <c r="X35" i="7" s="1"/>
  <c r="H3" i="8"/>
  <c r="J3" i="8" s="1"/>
  <c r="X3" i="7" s="1"/>
  <c r="Q30" i="7"/>
  <c r="Q31" i="7"/>
  <c r="Q32" i="7"/>
  <c r="Q33" i="7"/>
  <c r="Q34" i="7"/>
  <c r="Q35" i="7"/>
  <c r="P4" i="7"/>
  <c r="R4" i="7" s="1"/>
  <c r="P5" i="7"/>
  <c r="R5" i="7" s="1"/>
  <c r="P6" i="7"/>
  <c r="R6" i="7" s="1"/>
  <c r="P7" i="7"/>
  <c r="R7" i="7" s="1"/>
  <c r="P8" i="7"/>
  <c r="R8" i="7" s="1"/>
  <c r="P9" i="7"/>
  <c r="R9" i="7" s="1"/>
  <c r="P10" i="7"/>
  <c r="R10" i="7" s="1"/>
  <c r="P11" i="7"/>
  <c r="R11" i="7" s="1"/>
  <c r="P12" i="7"/>
  <c r="R12" i="7" s="1"/>
  <c r="P13" i="7"/>
  <c r="R13" i="7" s="1"/>
  <c r="P14" i="7"/>
  <c r="R14" i="7" s="1"/>
  <c r="P15" i="7"/>
  <c r="R15" i="7" s="1"/>
  <c r="P16" i="7"/>
  <c r="R16" i="7" s="1"/>
  <c r="P17" i="7"/>
  <c r="R17" i="7" s="1"/>
  <c r="P18" i="7"/>
  <c r="R18" i="7" s="1"/>
  <c r="P19" i="7"/>
  <c r="R19" i="7" s="1"/>
  <c r="P20" i="7"/>
  <c r="R20" i="7" s="1"/>
  <c r="P21" i="7"/>
  <c r="R21" i="7" s="1"/>
  <c r="P22" i="7"/>
  <c r="R22" i="7" s="1"/>
  <c r="P23" i="7"/>
  <c r="R23" i="7" s="1"/>
  <c r="P24" i="7"/>
  <c r="R24" i="7" s="1"/>
  <c r="P25" i="7"/>
  <c r="R25" i="7" s="1"/>
  <c r="P26" i="7"/>
  <c r="R26" i="7" s="1"/>
  <c r="P27" i="7"/>
  <c r="R27" i="7" s="1"/>
  <c r="P28" i="7"/>
  <c r="R28" i="7" s="1"/>
  <c r="P29" i="7"/>
  <c r="R29" i="7" s="1"/>
  <c r="P30" i="7"/>
  <c r="R30" i="7" s="1"/>
  <c r="P31" i="7"/>
  <c r="R31" i="7" s="1"/>
  <c r="P32" i="7"/>
  <c r="R32" i="7" s="1"/>
  <c r="P33" i="7"/>
  <c r="R33" i="7" s="1"/>
  <c r="P34" i="7"/>
  <c r="R34" i="7" s="1"/>
  <c r="P35" i="7"/>
  <c r="R35" i="7" s="1"/>
  <c r="P3" i="7"/>
  <c r="R3" i="7" s="1"/>
  <c r="O15" i="7"/>
  <c r="Q15" i="7" s="1"/>
  <c r="O16" i="7"/>
  <c r="Q16" i="7" s="1"/>
  <c r="O18" i="7"/>
  <c r="Q18" i="7" s="1"/>
  <c r="S18" i="7" s="1"/>
  <c r="T18" i="7" s="1"/>
  <c r="O19" i="7"/>
  <c r="Q19" i="7" s="1"/>
  <c r="S19" i="7" s="1"/>
  <c r="T19" i="7" s="1"/>
  <c r="O20" i="7"/>
  <c r="Q20" i="7" s="1"/>
  <c r="O23" i="7"/>
  <c r="Q23" i="7" s="1"/>
  <c r="S23" i="7" s="1"/>
  <c r="O27" i="7"/>
  <c r="Q27" i="7" s="1"/>
  <c r="S27" i="7" s="1"/>
  <c r="T27" i="7" s="1"/>
  <c r="O28" i="7"/>
  <c r="Q28" i="7" s="1"/>
  <c r="O10" i="7"/>
  <c r="Q10" i="7" s="1"/>
  <c r="S10" i="7" s="1"/>
  <c r="O11" i="7"/>
  <c r="Q11" i="7" s="1"/>
  <c r="S11" i="7" s="1"/>
  <c r="O5" i="7"/>
  <c r="Q5" i="7" s="1"/>
  <c r="O6" i="7"/>
  <c r="Q6" i="7" s="1"/>
  <c r="O7" i="7"/>
  <c r="Q7" i="7" s="1"/>
  <c r="O3" i="7"/>
  <c r="Q3" i="7" s="1"/>
  <c r="D29" i="5"/>
  <c r="C29" i="5"/>
  <c r="O29" i="7" s="1"/>
  <c r="Q29" i="7" s="1"/>
  <c r="D28" i="5"/>
  <c r="C28" i="5"/>
  <c r="O25" i="7" s="1"/>
  <c r="Q25" i="7" s="1"/>
  <c r="S25" i="7" s="1"/>
  <c r="D27" i="5"/>
  <c r="C27" i="5"/>
  <c r="O22" i="7" s="1"/>
  <c r="Q22" i="7" s="1"/>
  <c r="D26" i="5"/>
  <c r="C26" i="5"/>
  <c r="D25" i="5"/>
  <c r="C25" i="5"/>
  <c r="O17" i="7" s="1"/>
  <c r="Q17" i="7" s="1"/>
  <c r="D24" i="5"/>
  <c r="C24" i="5"/>
  <c r="O14" i="7" s="1"/>
  <c r="Q14" i="7" s="1"/>
  <c r="D23" i="5"/>
  <c r="C23" i="5"/>
  <c r="O9" i="7" s="1"/>
  <c r="Q9" i="7" s="1"/>
  <c r="S9" i="7" s="1"/>
  <c r="C22" i="5"/>
  <c r="O8" i="7" s="1"/>
  <c r="Q8" i="7" s="1"/>
  <c r="S8" i="7" s="1"/>
  <c r="D22" i="5"/>
  <c r="D21" i="5"/>
  <c r="C21" i="5"/>
  <c r="O4" i="7" s="1"/>
  <c r="Q4" i="7" s="1"/>
  <c r="G31" i="9"/>
  <c r="G34" i="9"/>
  <c r="F29" i="9"/>
  <c r="G29" i="9" s="1"/>
  <c r="F30" i="9"/>
  <c r="G30" i="9" s="1"/>
  <c r="F31" i="9"/>
  <c r="F32" i="9"/>
  <c r="G32" i="9" s="1"/>
  <c r="F33" i="9"/>
  <c r="G33" i="9" s="1"/>
  <c r="F34" i="9"/>
  <c r="G5" i="9"/>
  <c r="G21" i="9"/>
  <c r="F3" i="9"/>
  <c r="G3" i="9" s="1"/>
  <c r="F4" i="9"/>
  <c r="G4" i="9" s="1"/>
  <c r="F5" i="9"/>
  <c r="F6" i="9"/>
  <c r="G6" i="9" s="1"/>
  <c r="F7" i="9"/>
  <c r="G7" i="9" s="1"/>
  <c r="F8" i="9"/>
  <c r="G8" i="9" s="1"/>
  <c r="F9" i="9"/>
  <c r="G9" i="9" s="1"/>
  <c r="F10" i="9"/>
  <c r="G10" i="9" s="1"/>
  <c r="F11" i="9"/>
  <c r="G11" i="9" s="1"/>
  <c r="F12" i="9"/>
  <c r="G12" i="9" s="1"/>
  <c r="F13" i="9"/>
  <c r="G13" i="9" s="1"/>
  <c r="F14" i="9"/>
  <c r="G14" i="9" s="1"/>
  <c r="F15" i="9"/>
  <c r="G15" i="9" s="1"/>
  <c r="F16" i="9"/>
  <c r="G16" i="9" s="1"/>
  <c r="F17" i="9"/>
  <c r="G17" i="9" s="1"/>
  <c r="F18" i="9"/>
  <c r="G18" i="9" s="1"/>
  <c r="F19" i="9"/>
  <c r="G19" i="9" s="1"/>
  <c r="F20" i="9"/>
  <c r="G20" i="9" s="1"/>
  <c r="F21" i="9"/>
  <c r="F22" i="9"/>
  <c r="G22" i="9" s="1"/>
  <c r="F23" i="9"/>
  <c r="G23" i="9" s="1"/>
  <c r="F24" i="9"/>
  <c r="G24" i="9" s="1"/>
  <c r="F25" i="9"/>
  <c r="G25" i="9" s="1"/>
  <c r="F26" i="9"/>
  <c r="G26" i="9" s="1"/>
  <c r="F27" i="9"/>
  <c r="G27" i="9" s="1"/>
  <c r="F28" i="9"/>
  <c r="G28" i="9" s="1"/>
  <c r="F2" i="9"/>
  <c r="G2" i="9" s="1"/>
  <c r="L28" i="7"/>
  <c r="L29" i="7"/>
  <c r="L27" i="7"/>
  <c r="L26" i="7"/>
  <c r="L25" i="7"/>
  <c r="L24" i="7"/>
  <c r="L23" i="7"/>
  <c r="L22" i="7"/>
  <c r="L21" i="7"/>
  <c r="L20" i="7"/>
  <c r="L19" i="7"/>
  <c r="L18" i="7"/>
  <c r="L16" i="7"/>
  <c r="L17" i="7"/>
  <c r="L15" i="7"/>
  <c r="L13" i="7"/>
  <c r="L14" i="7"/>
  <c r="L12" i="7"/>
  <c r="L10" i="7"/>
  <c r="L11" i="7"/>
  <c r="L9" i="7"/>
  <c r="L4" i="7"/>
  <c r="L5" i="7"/>
  <c r="L6" i="7"/>
  <c r="L7" i="7"/>
  <c r="L8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V15" i="7" s="1"/>
  <c r="W15" i="7" s="1"/>
  <c r="K16" i="7"/>
  <c r="K17" i="7"/>
  <c r="K18" i="7"/>
  <c r="K19" i="7"/>
  <c r="V19" i="7" s="1"/>
  <c r="W19" i="7" s="1"/>
  <c r="K20" i="7"/>
  <c r="K21" i="7"/>
  <c r="K22" i="7"/>
  <c r="K23" i="7"/>
  <c r="V23" i="7" s="1"/>
  <c r="W23" i="7" s="1"/>
  <c r="K24" i="7"/>
  <c r="K25" i="7"/>
  <c r="K26" i="7"/>
  <c r="K27" i="7"/>
  <c r="V27" i="7" s="1"/>
  <c r="W27" i="7" s="1"/>
  <c r="K28" i="7"/>
  <c r="K29" i="7"/>
  <c r="K30" i="7"/>
  <c r="K31" i="7"/>
  <c r="K32" i="7"/>
  <c r="K33" i="7"/>
  <c r="K34" i="7"/>
  <c r="K35" i="7"/>
  <c r="K3" i="7"/>
  <c r="S32" i="7" l="1"/>
  <c r="T32" i="7" s="1"/>
  <c r="S31" i="7"/>
  <c r="T31" i="7" s="1"/>
  <c r="S34" i="7"/>
  <c r="T34" i="7" s="1"/>
  <c r="S33" i="7"/>
  <c r="T33" i="7" s="1"/>
  <c r="T7" i="7"/>
  <c r="S35" i="7"/>
  <c r="T35" i="7" s="1"/>
  <c r="T23" i="7"/>
  <c r="S17" i="7"/>
  <c r="T17" i="7" s="1"/>
  <c r="T9" i="7"/>
  <c r="S22" i="7"/>
  <c r="T22" i="7" s="1"/>
  <c r="S6" i="7"/>
  <c r="T6" i="7" s="1"/>
  <c r="S7" i="7"/>
  <c r="T8" i="7"/>
  <c r="T10" i="7"/>
  <c r="S5" i="7"/>
  <c r="T5" i="7" s="1"/>
  <c r="T29" i="7"/>
  <c r="T11" i="7"/>
  <c r="S16" i="7"/>
  <c r="T16" i="7" s="1"/>
  <c r="T25" i="7"/>
  <c r="S15" i="7"/>
  <c r="T15" i="7" s="1"/>
  <c r="S30" i="7"/>
  <c r="T30" i="7" s="1"/>
  <c r="S14" i="7"/>
  <c r="T14" i="7" s="1"/>
  <c r="S29" i="7"/>
  <c r="T3" i="7"/>
  <c r="S28" i="7"/>
  <c r="T28" i="7" s="1"/>
  <c r="S20" i="7"/>
  <c r="T20" i="7" s="1"/>
  <c r="S4" i="7"/>
  <c r="T4" i="7" s="1"/>
  <c r="O24" i="7"/>
  <c r="Q24" i="7" s="1"/>
  <c r="O21" i="7"/>
  <c r="Q21" i="7" s="1"/>
  <c r="O13" i="7"/>
  <c r="Q13" i="7" s="1"/>
  <c r="O26" i="7"/>
  <c r="Q26" i="7" s="1"/>
  <c r="O12" i="7"/>
  <c r="Q12" i="7" s="1"/>
  <c r="V20" i="7"/>
  <c r="W20" i="7" s="1"/>
  <c r="Z20" i="7" s="1"/>
  <c r="AC20" i="7" s="1"/>
  <c r="AE20" i="7" s="1"/>
  <c r="AF20" i="7" s="1"/>
  <c r="Z34" i="7"/>
  <c r="AC34" i="7" s="1"/>
  <c r="AE34" i="7" s="1"/>
  <c r="AF34" i="7" s="1"/>
  <c r="Z33" i="7"/>
  <c r="AC33" i="7" s="1"/>
  <c r="AE33" i="7" s="1"/>
  <c r="AF33" i="7" s="1"/>
  <c r="Y32" i="7"/>
  <c r="Y23" i="7"/>
  <c r="Y15" i="7"/>
  <c r="Z30" i="7"/>
  <c r="AC30" i="7" s="1"/>
  <c r="AE30" i="7" s="1"/>
  <c r="AF30" i="7" s="1"/>
  <c r="Z35" i="7"/>
  <c r="AC35" i="7" s="1"/>
  <c r="AE35" i="7" s="1"/>
  <c r="AF35" i="7" s="1"/>
  <c r="Y27" i="7"/>
  <c r="V4" i="7"/>
  <c r="W4" i="7" s="1"/>
  <c r="V8" i="7"/>
  <c r="W8" i="7" s="1"/>
  <c r="V29" i="7"/>
  <c r="W29" i="7" s="1"/>
  <c r="Z29" i="7" s="1"/>
  <c r="AC29" i="7" s="1"/>
  <c r="AE29" i="7" s="1"/>
  <c r="AF29" i="7" s="1"/>
  <c r="V3" i="7"/>
  <c r="W3" i="7" s="1"/>
  <c r="V12" i="7"/>
  <c r="W12" i="7" s="1"/>
  <c r="Z12" i="7" s="1"/>
  <c r="AC12" i="7" s="1"/>
  <c r="AE12" i="7" s="1"/>
  <c r="AF12" i="7" s="1"/>
  <c r="V5" i="7"/>
  <c r="V26" i="7"/>
  <c r="V18" i="7"/>
  <c r="Y18" i="7" s="1"/>
  <c r="V10" i="7"/>
  <c r="V25" i="7"/>
  <c r="V17" i="7"/>
  <c r="V9" i="7"/>
  <c r="V7" i="7"/>
  <c r="V14" i="7"/>
  <c r="V21" i="7"/>
  <c r="V28" i="7"/>
  <c r="V11" i="7"/>
  <c r="V24" i="7"/>
  <c r="V16" i="7"/>
  <c r="V6" i="7"/>
  <c r="V13" i="7"/>
  <c r="V22" i="7"/>
  <c r="AB23" i="7" l="1"/>
  <c r="AD23" i="7" s="1"/>
  <c r="AB32" i="7"/>
  <c r="AB18" i="7"/>
  <c r="S24" i="7"/>
  <c r="T24" i="7" s="1"/>
  <c r="S13" i="7"/>
  <c r="T13" i="7" s="1"/>
  <c r="S21" i="7"/>
  <c r="T21" i="7" s="1"/>
  <c r="S12" i="7"/>
  <c r="T12" i="7" s="1"/>
  <c r="S26" i="7"/>
  <c r="T26" i="7"/>
  <c r="Y20" i="7"/>
  <c r="AA20" i="7" s="1"/>
  <c r="Y3" i="7"/>
  <c r="AB15" i="7"/>
  <c r="AD15" i="7" s="1"/>
  <c r="AB27" i="7"/>
  <c r="AD27" i="7" s="1"/>
  <c r="Y4" i="7"/>
  <c r="Z8" i="7"/>
  <c r="AC8" i="7" s="1"/>
  <c r="AE8" i="7" s="1"/>
  <c r="AF8" i="7" s="1"/>
  <c r="Z23" i="7"/>
  <c r="AC23" i="7" s="1"/>
  <c r="AE23" i="7" s="1"/>
  <c r="AF23" i="7" s="1"/>
  <c r="Y6" i="7"/>
  <c r="Z15" i="7"/>
  <c r="AC15" i="7" s="1"/>
  <c r="AE15" i="7" s="1"/>
  <c r="AF15" i="7" s="1"/>
  <c r="Z32" i="7"/>
  <c r="AC32" i="7" s="1"/>
  <c r="AE32" i="7" s="1"/>
  <c r="AF32" i="7" s="1"/>
  <c r="Y31" i="7"/>
  <c r="Y34" i="7"/>
  <c r="AA34" i="7" s="1"/>
  <c r="Y30" i="7"/>
  <c r="AA30" i="7" s="1"/>
  <c r="Y33" i="7"/>
  <c r="AA33" i="7" s="1"/>
  <c r="Z4" i="7"/>
  <c r="AC4" i="7" s="1"/>
  <c r="AE4" i="7" s="1"/>
  <c r="AF4" i="7" s="1"/>
  <c r="Z27" i="7"/>
  <c r="AC27" i="7" s="1"/>
  <c r="AE27" i="7" s="1"/>
  <c r="AF27" i="7" s="1"/>
  <c r="Y35" i="7"/>
  <c r="AA35" i="7" s="1"/>
  <c r="Z3" i="7"/>
  <c r="AC3" i="7" s="1"/>
  <c r="AE3" i="7" s="1"/>
  <c r="AF3" i="7" s="1"/>
  <c r="Y8" i="7"/>
  <c r="Y29" i="7"/>
  <c r="AA29" i="7" s="1"/>
  <c r="Y12" i="7"/>
  <c r="AA12" i="7" s="1"/>
  <c r="W5" i="7"/>
  <c r="Z5" i="7" s="1"/>
  <c r="AC5" i="7" s="1"/>
  <c r="AE5" i="7" s="1"/>
  <c r="AF5" i="7" s="1"/>
  <c r="Y5" i="7"/>
  <c r="W28" i="7"/>
  <c r="Z28" i="7" s="1"/>
  <c r="AC28" i="7" s="1"/>
  <c r="AE28" i="7" s="1"/>
  <c r="AF28" i="7" s="1"/>
  <c r="Y28" i="7"/>
  <c r="W6" i="7"/>
  <c r="W14" i="7"/>
  <c r="Z14" i="7" s="1"/>
  <c r="AC14" i="7" s="1"/>
  <c r="AE14" i="7" s="1"/>
  <c r="AF14" i="7" s="1"/>
  <c r="Y14" i="7"/>
  <c r="AA14" i="7" s="1"/>
  <c r="W24" i="7"/>
  <c r="Z24" i="7" s="1"/>
  <c r="AC24" i="7" s="1"/>
  <c r="AE24" i="7" s="1"/>
  <c r="AF24" i="7" s="1"/>
  <c r="Y24" i="7"/>
  <c r="AA24" i="7" s="1"/>
  <c r="W9" i="7"/>
  <c r="Z9" i="7" s="1"/>
  <c r="AC9" i="7" s="1"/>
  <c r="AE9" i="7" s="1"/>
  <c r="AF9" i="7" s="1"/>
  <c r="Y9" i="7"/>
  <c r="W13" i="7"/>
  <c r="Z13" i="7" s="1"/>
  <c r="AC13" i="7" s="1"/>
  <c r="AE13" i="7" s="1"/>
  <c r="AF13" i="7" s="1"/>
  <c r="Y13" i="7"/>
  <c r="AA13" i="7" s="1"/>
  <c r="W10" i="7"/>
  <c r="Z10" i="7" s="1"/>
  <c r="AC10" i="7" s="1"/>
  <c r="AE10" i="7" s="1"/>
  <c r="AF10" i="7" s="1"/>
  <c r="Y10" i="7"/>
  <c r="AA10" i="7" s="1"/>
  <c r="W16" i="7"/>
  <c r="Z16" i="7" s="1"/>
  <c r="AC16" i="7" s="1"/>
  <c r="AE16" i="7" s="1"/>
  <c r="AF16" i="7" s="1"/>
  <c r="Y16" i="7"/>
  <c r="AA16" i="7" s="1"/>
  <c r="W18" i="7"/>
  <c r="W7" i="7"/>
  <c r="Z7" i="7" s="1"/>
  <c r="AC7" i="7" s="1"/>
  <c r="AE7" i="7" s="1"/>
  <c r="AF7" i="7" s="1"/>
  <c r="Y7" i="7"/>
  <c r="W17" i="7"/>
  <c r="Z17" i="7" s="1"/>
  <c r="AC17" i="7" s="1"/>
  <c r="AE17" i="7" s="1"/>
  <c r="AF17" i="7" s="1"/>
  <c r="Y17" i="7"/>
  <c r="AA17" i="7" s="1"/>
  <c r="W22" i="7"/>
  <c r="Z22" i="7" s="1"/>
  <c r="AC22" i="7" s="1"/>
  <c r="AE22" i="7" s="1"/>
  <c r="AF22" i="7" s="1"/>
  <c r="Y22" i="7"/>
  <c r="AA22" i="7" s="1"/>
  <c r="W21" i="7"/>
  <c r="Z21" i="7" s="1"/>
  <c r="AC21" i="7" s="1"/>
  <c r="AE21" i="7" s="1"/>
  <c r="AF21" i="7" s="1"/>
  <c r="Y21" i="7"/>
  <c r="W26" i="7"/>
  <c r="Z26" i="7" s="1"/>
  <c r="AC26" i="7" s="1"/>
  <c r="AE26" i="7" s="1"/>
  <c r="AF26" i="7" s="1"/>
  <c r="Y26" i="7"/>
  <c r="W11" i="7"/>
  <c r="Z11" i="7" s="1"/>
  <c r="AC11" i="7" s="1"/>
  <c r="AE11" i="7" s="1"/>
  <c r="AF11" i="7" s="1"/>
  <c r="Y11" i="7"/>
  <c r="AA11" i="7" s="1"/>
  <c r="W25" i="7"/>
  <c r="Z25" i="7" s="1"/>
  <c r="AC25" i="7" s="1"/>
  <c r="AE25" i="7" s="1"/>
  <c r="AF25" i="7" s="1"/>
  <c r="Y25" i="7"/>
  <c r="AA25" i="7" s="1"/>
  <c r="AA3" i="7" l="1"/>
  <c r="AA32" i="7"/>
  <c r="AA21" i="7"/>
  <c r="AA5" i="7"/>
  <c r="AA9" i="7"/>
  <c r="AA27" i="7"/>
  <c r="AA8" i="7"/>
  <c r="AA31" i="7"/>
  <c r="AA23" i="7"/>
  <c r="AA4" i="7"/>
  <c r="AB20" i="7"/>
  <c r="AD20" i="7" s="1"/>
  <c r="AA26" i="7"/>
  <c r="AA7" i="7"/>
  <c r="AA28" i="7"/>
  <c r="J19" i="9"/>
  <c r="K19" i="9" s="1"/>
  <c r="AA15" i="7"/>
  <c r="Z18" i="7"/>
  <c r="J2" i="9"/>
  <c r="K2" i="9" s="1"/>
  <c r="J26" i="9"/>
  <c r="K26" i="9" s="1"/>
  <c r="J15" i="9"/>
  <c r="K15" i="9" s="1"/>
  <c r="AB16" i="7"/>
  <c r="AD16" i="7" s="1"/>
  <c r="J11" i="9"/>
  <c r="K11" i="9" s="1"/>
  <c r="AB12" i="7"/>
  <c r="AD12" i="7" s="1"/>
  <c r="J24" i="9"/>
  <c r="K24" i="9" s="1"/>
  <c r="AB25" i="7"/>
  <c r="AD25" i="7" s="1"/>
  <c r="J23" i="9"/>
  <c r="K23" i="9" s="1"/>
  <c r="AB24" i="7"/>
  <c r="AD24" i="7" s="1"/>
  <c r="J10" i="9"/>
  <c r="K10" i="9" s="1"/>
  <c r="AB11" i="7"/>
  <c r="AD11" i="7" s="1"/>
  <c r="J12" i="9"/>
  <c r="K12" i="9" s="1"/>
  <c r="AB13" i="7"/>
  <c r="AD13" i="7" s="1"/>
  <c r="J27" i="9"/>
  <c r="K27" i="9" s="1"/>
  <c r="AB28" i="7"/>
  <c r="AD28" i="7" s="1"/>
  <c r="J34" i="9"/>
  <c r="K34" i="9" s="1"/>
  <c r="AB35" i="7"/>
  <c r="J22" i="9"/>
  <c r="K22" i="9" s="1"/>
  <c r="AB3" i="7"/>
  <c r="AD3" i="7" s="1"/>
  <c r="J9" i="9"/>
  <c r="K9" i="9" s="1"/>
  <c r="AB10" i="7"/>
  <c r="AD10" i="7" s="1"/>
  <c r="J20" i="9"/>
  <c r="K20" i="9" s="1"/>
  <c r="AB21" i="7"/>
  <c r="AD21" i="7" s="1"/>
  <c r="J17" i="9"/>
  <c r="K17" i="9" s="1"/>
  <c r="AD18" i="7"/>
  <c r="J8" i="9"/>
  <c r="K8" i="9" s="1"/>
  <c r="AB9" i="7"/>
  <c r="AD9" i="7" s="1"/>
  <c r="J30" i="9"/>
  <c r="K30" i="9" s="1"/>
  <c r="AB31" i="7"/>
  <c r="AB6" i="7"/>
  <c r="AD6" i="7" s="1"/>
  <c r="J3" i="9"/>
  <c r="K3" i="9" s="1"/>
  <c r="AB4" i="7"/>
  <c r="AD4" i="7" s="1"/>
  <c r="J21" i="9"/>
  <c r="K21" i="9" s="1"/>
  <c r="AB22" i="7"/>
  <c r="AD22" i="7" s="1"/>
  <c r="J29" i="9"/>
  <c r="K29" i="9" s="1"/>
  <c r="AB30" i="7"/>
  <c r="J16" i="9"/>
  <c r="K16" i="9" s="1"/>
  <c r="AB17" i="7"/>
  <c r="AD17" i="7" s="1"/>
  <c r="J13" i="9"/>
  <c r="K13" i="9" s="1"/>
  <c r="AB14" i="7"/>
  <c r="AD14" i="7" s="1"/>
  <c r="J28" i="9"/>
  <c r="K28" i="9" s="1"/>
  <c r="AB29" i="7"/>
  <c r="AD29" i="7" s="1"/>
  <c r="AB33" i="7"/>
  <c r="J32" i="9"/>
  <c r="K32" i="9" s="1"/>
  <c r="J7" i="9"/>
  <c r="K7" i="9" s="1"/>
  <c r="AB8" i="7"/>
  <c r="AD8" i="7" s="1"/>
  <c r="J25" i="9"/>
  <c r="K25" i="9" s="1"/>
  <c r="AB26" i="7"/>
  <c r="AD26" i="7" s="1"/>
  <c r="J6" i="9"/>
  <c r="K6" i="9" s="1"/>
  <c r="AB7" i="7"/>
  <c r="AD7" i="7" s="1"/>
  <c r="AB34" i="7"/>
  <c r="J33" i="9"/>
  <c r="K33" i="9" s="1"/>
  <c r="J4" i="9"/>
  <c r="K4" i="9" s="1"/>
  <c r="AB5" i="7"/>
  <c r="AD5" i="7" s="1"/>
  <c r="J31" i="9"/>
  <c r="K31" i="9" s="1"/>
  <c r="J14" i="9"/>
  <c r="K14" i="9" s="1"/>
  <c r="Z6" i="7"/>
  <c r="AC6" i="7" s="1"/>
  <c r="AE6" i="7" s="1"/>
  <c r="AF6" i="7" s="1"/>
  <c r="Z31" i="7"/>
  <c r="AC31" i="7" s="1"/>
  <c r="AE31" i="7" s="1"/>
  <c r="AF31" i="7" s="1"/>
  <c r="Z19" i="7"/>
  <c r="AC19" i="7" s="1"/>
  <c r="AE19" i="7" s="1"/>
  <c r="AF19" i="7" s="1"/>
  <c r="Y19" i="7"/>
  <c r="AA19" i="7" s="1"/>
  <c r="AA6" i="7" l="1"/>
  <c r="AC18" i="7"/>
  <c r="AE18" i="7" s="1"/>
  <c r="AF18" i="7" s="1"/>
  <c r="AA18" i="7"/>
  <c r="K5" i="9"/>
  <c r="J18" i="9"/>
  <c r="K18" i="9" s="1"/>
  <c r="AB19" i="7"/>
  <c r="AD1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tc={2D7700E2-80FC-1942-8011-D75903EF37B6}</author>
    <author>tc={B9ED6B70-C974-C344-A8F5-E46E71258FDF}</author>
    <author>tc={AEE9983F-9298-3D42-AF2C-AC76BD7C5E70}</author>
    <author>tc={53C341F2-2ED0-4A40-97EB-59EC6FA76F9D}</author>
  </authors>
  <commentList>
    <comment ref="V2" authorId="0" shapeId="0" xr:uid="{2D7700E2-80FC-1942-8011-D75903EF37B6}">
      <text>
        <t>[Threaded comment]
Your version of Excel allows you to read this threaded comment; however, any edits to it will get removed if the file is opened in a newer version of Excel. Learn more: https://go.microsoft.com/fwlink/?linkid=870924
Comment:
    fr = (Cmix-Cs)/(Cr-Cs)</t>
      </text>
    </comment>
    <comment ref="W2" authorId="1" shapeId="0" xr:uid="{B9ED6B70-C974-C344-A8F5-E46E71258FDF}">
      <text>
        <t>[Threaded comment]
Your version of Excel allows you to read this threaded comment; however, any edits to it will get removed if the file is opened in a newer version of Excel. Learn more: https://go.microsoft.com/fwlink/?linkid=870924
Comment:
    fs = 1-fr</t>
      </text>
    </comment>
    <comment ref="Y2" authorId="2" shapeId="0" xr:uid="{AEE9983F-9298-3D42-AF2C-AC76BD7C5E70}">
      <text>
        <t>[Threaded comment]
Your version of Excel allows you to read this threaded comment; however, any edits to it will get removed if the file is opened in a newer version of Excel. Learn more: https://go.microsoft.com/fwlink/?linkid=870924
Comment:
    fr*g_drymix*%Cmix</t>
      </text>
    </comment>
    <comment ref="Z2" authorId="3" shapeId="0" xr:uid="{53C341F2-2ED0-4A40-97EB-59EC6FA76F9D}">
      <text>
        <t>[Threaded comment]
Your version of Excel allows you to read this threaded comment; however, any edits to it will get removed if the file is opened in a newer version of Excel. Learn more: https://go.microsoft.com/fwlink/?linkid=870924
Comment:
    fs*g_drymix*%Cmix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tc={46ACB9CA-A710-9F49-90D8-2D36A8307DE6}</author>
    <author>tc={CD37321D-0439-3D44-9E09-AD4E001A6B10}</author>
  </authors>
  <commentList>
    <comment ref="E1" authorId="0" shapeId="0" xr:uid="{46ACB9CA-A710-9F49-90D8-2D36A8307DE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incubation data not irms
</t>
      </text>
    </comment>
    <comment ref="G1" authorId="1" shapeId="0" xr:uid="{CD37321D-0439-3D44-9E09-AD4E001A6B10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 in c not co2 since you get o from the atmosphere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tc={554DBD27-1FDF-9A44-87D5-977E9582CED0}</author>
  </authors>
  <commentList>
    <comment ref="I2" authorId="0" shapeId="0" xr:uid="{554DBD27-1FDF-9A44-87D5-977E9582CED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from Post Incubation Weights in google drive of inc3</t>
      </text>
    </comment>
  </commentList>
</comments>
</file>

<file path=xl/sharedStrings.xml><?xml version="1.0" encoding="utf-8"?>
<sst xmlns="http://schemas.openxmlformats.org/spreadsheetml/2006/main" count="891" uniqueCount="266">
  <si>
    <t>Identifier.1</t>
  </si>
  <si>
    <t>Time.Code</t>
  </si>
  <si>
    <t>Row</t>
  </si>
  <si>
    <t>Amount</t>
  </si>
  <si>
    <t>corrected.mg.C</t>
  </si>
  <si>
    <t>corrected.percent.C</t>
  </si>
  <si>
    <t>corrected.mg.N</t>
  </si>
  <si>
    <t>corrected.percent.N</t>
  </si>
  <si>
    <t>Area.All.Peak.No4</t>
  </si>
  <si>
    <t>Ampl..44</t>
  </si>
  <si>
    <t>BGD.44</t>
  </si>
  <si>
    <t>BGD.45</t>
  </si>
  <si>
    <t>BGD.46</t>
  </si>
  <si>
    <t>rR.45CO2.44CO2</t>
  </si>
  <si>
    <t>rR.46CO2.44CO2</t>
  </si>
  <si>
    <t>d.13C.12C</t>
  </si>
  <si>
    <t>d.13C.12C.gas.corr</t>
  </si>
  <si>
    <t>C13.corrected</t>
  </si>
  <si>
    <t>Area.All.Peak.No3</t>
  </si>
  <si>
    <t>Ampl..28</t>
  </si>
  <si>
    <t>BGD.28</t>
  </si>
  <si>
    <t>BGD.29</t>
  </si>
  <si>
    <t>rR.29N2.28N2</t>
  </si>
  <si>
    <t>rd.29N2.28N2</t>
  </si>
  <si>
    <t>d.15N.14N</t>
  </si>
  <si>
    <t>d.15N.14N.gas.corr</t>
  </si>
  <si>
    <t>N15.corrected</t>
  </si>
  <si>
    <t>1A</t>
  </si>
  <si>
    <t>2023/04/03 18:03:03</t>
  </si>
  <si>
    <t>2023/04/03 18:11:51</t>
  </si>
  <si>
    <t>1B</t>
  </si>
  <si>
    <t>2023/04/03 18:20:39</t>
  </si>
  <si>
    <t>2023/04/03 18:29:26</t>
  </si>
  <si>
    <t>1C</t>
  </si>
  <si>
    <t>2023/04/03 18:38:13</t>
  </si>
  <si>
    <t>2023/04/03 18:47:01</t>
  </si>
  <si>
    <t>2A</t>
  </si>
  <si>
    <t>2023/04/03 18:55:48</t>
  </si>
  <si>
    <t>2023/04/03 19:04:35</t>
  </si>
  <si>
    <t>2B</t>
  </si>
  <si>
    <t>2023/04/03 19:13:23</t>
  </si>
  <si>
    <t>2023/04/03 19:22:10</t>
  </si>
  <si>
    <t>2C</t>
  </si>
  <si>
    <t>2023/04/03 19:30:57</t>
  </si>
  <si>
    <t>2023/04/03 20:06:07</t>
  </si>
  <si>
    <t>3A</t>
  </si>
  <si>
    <t>2023/04/03 20:14:54</t>
  </si>
  <si>
    <t>2023/04/03 20:23:42</t>
  </si>
  <si>
    <t>3B</t>
  </si>
  <si>
    <t>2023/04/03 20:32:29</t>
  </si>
  <si>
    <t>2023/04/03 20:41:16</t>
  </si>
  <si>
    <t>3C</t>
  </si>
  <si>
    <t>2023/04/03 20:50:04</t>
  </si>
  <si>
    <t>2023/04/03 20:58:51</t>
  </si>
  <si>
    <t>4A</t>
  </si>
  <si>
    <t>2023/04/03 21:07:38</t>
  </si>
  <si>
    <t>2023/04/03 21:16:26</t>
  </si>
  <si>
    <t>4B</t>
  </si>
  <si>
    <t>2023/04/03 21:25:13</t>
  </si>
  <si>
    <t>2023/04/03 21:34:00</t>
  </si>
  <si>
    <t>4C</t>
  </si>
  <si>
    <t>2023/04/03 22:09:10</t>
  </si>
  <si>
    <t>2023/04/03 22:17:57</t>
  </si>
  <si>
    <t>5A</t>
  </si>
  <si>
    <t>2023/04/03 22:26:44</t>
  </si>
  <si>
    <t>2023/04/03 22:35:32</t>
  </si>
  <si>
    <t>5B</t>
  </si>
  <si>
    <t>2023/04/03 22:44:19</t>
  </si>
  <si>
    <t>2023/04/03 22:53:06</t>
  </si>
  <si>
    <t>5C</t>
  </si>
  <si>
    <t>2023/04/03 23:01:54</t>
  </si>
  <si>
    <t>2023/04/03 23:10:41</t>
  </si>
  <si>
    <t>6A</t>
  </si>
  <si>
    <t>2023/04/03 23:19:28</t>
  </si>
  <si>
    <t>2023/04/03 23:28:16</t>
  </si>
  <si>
    <t>6B</t>
  </si>
  <si>
    <t>2023/04/03 23:37:03</t>
  </si>
  <si>
    <t>2023/04/04 00:12:12</t>
  </si>
  <si>
    <t>6C</t>
  </si>
  <si>
    <t>2023/04/04 00:20:59</t>
  </si>
  <si>
    <t>2023/04/04 00:29:46</t>
  </si>
  <si>
    <t>7A</t>
  </si>
  <si>
    <t>2023/04/04 13:05:43</t>
  </si>
  <si>
    <t>2023/04/04 13:14:30</t>
  </si>
  <si>
    <t>7B</t>
  </si>
  <si>
    <t>2023/04/04 13:23:17</t>
  </si>
  <si>
    <t>2023/04/04 13:32:04</t>
  </si>
  <si>
    <t>7C</t>
  </si>
  <si>
    <t>2023/04/04 13:40:52</t>
  </si>
  <si>
    <t>2023/04/04 13:49:39</t>
  </si>
  <si>
    <t>8A</t>
  </si>
  <si>
    <t>2023/04/04 13:58:27</t>
  </si>
  <si>
    <t>2023/04/04 14:07:14</t>
  </si>
  <si>
    <t>8B</t>
  </si>
  <si>
    <t>2023/04/04 14:16:01</t>
  </si>
  <si>
    <t>2023/04/04 14:24:48</t>
  </si>
  <si>
    <t>8C</t>
  </si>
  <si>
    <t>2023/04/04 14:33:36</t>
  </si>
  <si>
    <t>2023/04/04 15:08:45</t>
  </si>
  <si>
    <t>9A</t>
  </si>
  <si>
    <t>2023/04/04 15:17:32</t>
  </si>
  <si>
    <t>2023/04/04 15:26:20</t>
  </si>
  <si>
    <t>9B</t>
  </si>
  <si>
    <t>2023/04/04 15:35:07</t>
  </si>
  <si>
    <t>2023/04/04 15:43:54</t>
  </si>
  <si>
    <t>9C</t>
  </si>
  <si>
    <t>2023/04/04 15:52:41</t>
  </si>
  <si>
    <t>2023/04/04 16:01:28</t>
  </si>
  <si>
    <t>S1A</t>
  </si>
  <si>
    <t>2023/04/04 16:10:15</t>
  </si>
  <si>
    <t>2023/04/04 16:19:03</t>
  </si>
  <si>
    <t>S1B</t>
  </si>
  <si>
    <t>2023/04/04 16:27:50</t>
  </si>
  <si>
    <t>2023/04/04 16:36:37</t>
  </si>
  <si>
    <t>S1C</t>
  </si>
  <si>
    <t>2023/04/04 17:11:45</t>
  </si>
  <si>
    <t>2023/04/04 17:20:32</t>
  </si>
  <si>
    <t>S2A</t>
  </si>
  <si>
    <t>2023/04/04 17:29:19</t>
  </si>
  <si>
    <t>2023/04/04 17:38:07</t>
  </si>
  <si>
    <t>S2B</t>
  </si>
  <si>
    <t>2023/04/04 17:46:54</t>
  </si>
  <si>
    <t>2023/04/04 17:55:41</t>
  </si>
  <si>
    <t>S2C</t>
  </si>
  <si>
    <t>2023/04/04 18:04:28</t>
  </si>
  <si>
    <t>2023/04/04 18:13:15</t>
  </si>
  <si>
    <t>Identifier.2</t>
  </si>
  <si>
    <t>percent.C.Coef.Var</t>
  </si>
  <si>
    <t>percent.N.Coef.Var</t>
  </si>
  <si>
    <t>C13.Coef.Var</t>
  </si>
  <si>
    <t>N15.Coef.Var</t>
  </si>
  <si>
    <t>mean.percent.C</t>
  </si>
  <si>
    <t>mean.percent.N</t>
  </si>
  <si>
    <t>mean.C13</t>
  </si>
  <si>
    <t>mean.N15</t>
  </si>
  <si>
    <t>date</t>
  </si>
  <si>
    <t>20230403_samples(CN)</t>
  </si>
  <si>
    <t>peach</t>
  </si>
  <si>
    <t>cocoa</t>
  </si>
  <si>
    <t xml:space="preserve">peach w/o "1059 peach", "1068 peach" </t>
  </si>
  <si>
    <t>20230404_samples(CN)</t>
  </si>
  <si>
    <t xml:space="preserve">peach w/o 1078 </t>
  </si>
  <si>
    <t>Treatment</t>
  </si>
  <si>
    <t>S1</t>
  </si>
  <si>
    <t>S2</t>
  </si>
  <si>
    <t>Row Labels</t>
  </si>
  <si>
    <t>Grand Total</t>
  </si>
  <si>
    <t>Average of corrected.percent.C</t>
  </si>
  <si>
    <t>Average of corrected.percent.N</t>
  </si>
  <si>
    <t>StdDev of corrected.percent.C</t>
  </si>
  <si>
    <t>StdDev of corrected.percent.N</t>
  </si>
  <si>
    <t>Average of C13.corrected</t>
  </si>
  <si>
    <t>Average of N15.corrected</t>
  </si>
  <si>
    <t>StdDev of C13.corrected</t>
  </si>
  <si>
    <t>StdDev of N15.corrected</t>
  </si>
  <si>
    <t>%C</t>
  </si>
  <si>
    <t>%N</t>
  </si>
  <si>
    <t>stdev%C</t>
  </si>
  <si>
    <t>stdev%N</t>
  </si>
  <si>
    <t>C13</t>
  </si>
  <si>
    <t>N15</t>
  </si>
  <si>
    <t>stdevN15</t>
  </si>
  <si>
    <t>stdevC13</t>
  </si>
  <si>
    <t>DASE_C</t>
  </si>
  <si>
    <t>DASE_O</t>
  </si>
  <si>
    <t>AD_S</t>
  </si>
  <si>
    <t>POET_S</t>
  </si>
  <si>
    <t>NREL_S</t>
  </si>
  <si>
    <t>AD_N</t>
  </si>
  <si>
    <t>POET_N</t>
  </si>
  <si>
    <t>NREL_N</t>
  </si>
  <si>
    <t>CS_O</t>
  </si>
  <si>
    <t>ONESIX</t>
  </si>
  <si>
    <t>TWENTY</t>
  </si>
  <si>
    <t>Name</t>
  </si>
  <si>
    <t>Analysis</t>
  </si>
  <si>
    <t>CS</t>
  </si>
  <si>
    <t>2023/03/02 12:55:22</t>
  </si>
  <si>
    <t>2023/03/02 13:04:09</t>
  </si>
  <si>
    <t>2023/03/02 13:12:56</t>
  </si>
  <si>
    <t>NREL</t>
  </si>
  <si>
    <t>2023/03/02 13:21:43</t>
  </si>
  <si>
    <t>2023/03/02 13:30:30</t>
  </si>
  <si>
    <t>2023/03/02 13:39:18</t>
  </si>
  <si>
    <t>POET</t>
  </si>
  <si>
    <t>2023/03/02 13:48:05</t>
  </si>
  <si>
    <t>2023/03/02 13:56:52</t>
  </si>
  <si>
    <t>2023/03/02 14:05:39</t>
  </si>
  <si>
    <t>AD</t>
  </si>
  <si>
    <t>2023/03/02 14:14:27</t>
  </si>
  <si>
    <t>2023/03/02 14:23:14</t>
  </si>
  <si>
    <t>2023/03/02 14:58:23</t>
  </si>
  <si>
    <t>20230302_samples(CN)</t>
  </si>
  <si>
    <t>Palouse</t>
  </si>
  <si>
    <t>rArea.Flash.TCD.Peak2</t>
  </si>
  <si>
    <t>rArea.Flash.TCD.Peak1</t>
  </si>
  <si>
    <t>AD_only</t>
  </si>
  <si>
    <t>CS_only</t>
  </si>
  <si>
    <t>NREL_only</t>
  </si>
  <si>
    <t>POET_only</t>
  </si>
  <si>
    <t>Palouse_only</t>
  </si>
  <si>
    <t>fr</t>
  </si>
  <si>
    <t>fs</t>
  </si>
  <si>
    <t>g C from soil</t>
  </si>
  <si>
    <t>g C from soil lost</t>
  </si>
  <si>
    <t>g C from residue lost</t>
  </si>
  <si>
    <t>% C from soil lost</t>
  </si>
  <si>
    <t>% C from residue lost</t>
  </si>
  <si>
    <t>C13soil_preinc</t>
  </si>
  <si>
    <t>C13res_preinc</t>
  </si>
  <si>
    <t>Preincubation</t>
  </si>
  <si>
    <t>Number</t>
  </si>
  <si>
    <t>Key</t>
  </si>
  <si>
    <t>DASE</t>
  </si>
  <si>
    <t>DASE_only</t>
  </si>
  <si>
    <t>NA</t>
  </si>
  <si>
    <t>Postincubation</t>
  </si>
  <si>
    <t>C13mix</t>
  </si>
  <si>
    <t>g C from residue</t>
  </si>
  <si>
    <t>Post Incubation</t>
  </si>
  <si>
    <t>Wet Soil Weight (g)</t>
  </si>
  <si>
    <t>Dry Soil Weight (g)</t>
  </si>
  <si>
    <t>g_drymix</t>
  </si>
  <si>
    <t>g InitialC_soil</t>
  </si>
  <si>
    <t>g InitialC_res</t>
  </si>
  <si>
    <t>g Initial dry soil</t>
  </si>
  <si>
    <t>g Initial dry residue</t>
  </si>
  <si>
    <t>Moisture (g water/g wet soil+residue)</t>
  </si>
  <si>
    <t>Wet Soil+Residue Weight (g)</t>
  </si>
  <si>
    <t>Wet Cup+Soil+Residue Weight (g)</t>
  </si>
  <si>
    <t>Cup Weight (g)</t>
  </si>
  <si>
    <t>ID</t>
  </si>
  <si>
    <t>facet</t>
  </si>
  <si>
    <t>group</t>
  </si>
  <si>
    <t>res_weight</t>
  </si>
  <si>
    <t>value_mg</t>
  </si>
  <si>
    <t>value_g</t>
  </si>
  <si>
    <t>weight_g</t>
  </si>
  <si>
    <t>init_C_g</t>
  </si>
  <si>
    <t>%resp</t>
  </si>
  <si>
    <t>%ret</t>
  </si>
  <si>
    <t>Molecular Weight</t>
  </si>
  <si>
    <t>CO2</t>
  </si>
  <si>
    <t>Molecule</t>
  </si>
  <si>
    <t>C</t>
  </si>
  <si>
    <t>GWC</t>
  </si>
  <si>
    <t>g water/g wet soil</t>
  </si>
  <si>
    <t>Mix</t>
  </si>
  <si>
    <t>RESIDUE</t>
  </si>
  <si>
    <t>Residue %C</t>
  </si>
  <si>
    <t>Residue %N</t>
  </si>
  <si>
    <t>%C in residue</t>
  </si>
  <si>
    <t>%C in soil</t>
  </si>
  <si>
    <t>A</t>
  </si>
  <si>
    <t>B</t>
  </si>
  <si>
    <t>Average of %resp</t>
  </si>
  <si>
    <t>Average of %ret</t>
  </si>
  <si>
    <t>Dry Soil+Res Weight [g_drymix]  (g)</t>
  </si>
  <si>
    <t>corrected %C from soil lost</t>
  </si>
  <si>
    <t>total g Initial C</t>
  </si>
  <si>
    <t xml:space="preserve">total g C </t>
  </si>
  <si>
    <t>init_C_mg</t>
  </si>
  <si>
    <t>Average of g InitialC_res</t>
  </si>
  <si>
    <t>Average of g InitialC_soil</t>
  </si>
  <si>
    <t>StdDev of g InitialC_res</t>
  </si>
  <si>
    <t>StdDev of g InitialC_soil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</si>
</sst>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22" fontId="0" fillId="0" borderId="0" xfId="0" applyNumberFormat="1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6" fillId="0" borderId="0" xfId="0" applyFont="1"/>
    <xf numFmtId="0" fontId="6" fillId="0" borderId="6" xfId="0" applyFont="1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6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7" fillId="0" borderId="0" xfId="0" applyFont="1"/>
    <xf numFmtId="0" fontId="5" fillId="0" borderId="0" xfId="0" applyFo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6" fillId="4" borderId="0" xfId="0" applyFont="1" applyFill="1"/>
    <xf numFmtId="0" fontId="2" fillId="2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9" fontId="0" fillId="0" borderId="0" xfId="1" applyFont="1"/>
    <xf numFmtId="0" fontId="2" fillId="0" borderId="5" xfId="0" applyFont="1" applyBorder="1"/>
    <xf numFmtId="9" fontId="0" fillId="0" borderId="0" xfId="0" applyNumberFormat="1"/>
    <xf numFmtId="0" fontId="0" fillId="5" borderId="0" xfId="0" applyFill="1"/>
    <xf numFmtId="0" fontId="0" fillId="6" borderId="0" xfId="0" applyFill="1"/>
    <xf numFmtId="0" fontId="0" fillId="6" borderId="5" xfId="0" applyFill="1" applyBorder="1"/>
    <xf numFmtId="0" fontId="0" fillId="0" borderId="2" xfId="0" applyBorder="1"/>
    <xf numFmtId="10" fontId="0" fillId="0" borderId="0" xfId="1" applyNumberFormat="1" applyFont="1" applyBorder="1"/>
    <xf numFmtId="10" fontId="0" fillId="0" borderId="10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0" xfId="1" applyNumberFormat="1" applyFont="1" applyBorder="1"/>
    <xf numFmtId="0" fontId="0" fillId="0" borderId="6" xfId="1" applyNumberFormat="1" applyFont="1" applyBorder="1"/>
    <xf numFmtId="10" fontId="0" fillId="0" borderId="6" xfId="1" applyNumberFormat="1" applyFont="1" applyBorder="1"/>
    <xf numFmtId="10" fontId="0" fillId="0" borderId="9" xfId="1" applyNumberFormat="1" applyFont="1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6" fillId="0" borderId="2" xfId="0" applyFont="1" applyBorder="1"/>
    <xf numFmtId="0" fontId="0" fillId="0" borderId="10" xfId="0" applyBorder="1" applyAlignment="1">
      <alignment horizontal="left"/>
    </xf>
    <xf numFmtId="0" fontId="6" fillId="0" borderId="3" xfId="0" applyFont="1" applyBorder="1"/>
    <xf numFmtId="0" fontId="0" fillId="0" borderId="8" xfId="0" applyBorder="1" applyAlignment="1">
      <alignment horizontal="left"/>
    </xf>
    <xf numFmtId="0" fontId="6" fillId="0" borderId="4" xfId="0" applyFont="1" applyBorder="1"/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4" borderId="0" xfId="0" applyFill="1"/>
    <xf numFmtId="0" fontId="0" fillId="4" borderId="6" xfId="0" applyFill="1" applyBorder="1"/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9"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elle S. Wang" id="{C75C0493-D42A-6F4D-BA6D-0DFB634B5AFF}" userId="S::f00323j@dartmouth.edu::266143ec-a4d4-482b-91fd-d936d0eea2a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. Wang" refreshedDate="45022.699617708335" createdVersion="8" refreshedVersion="8" minRefreshableVersion="3" recordCount="66" xr:uid="{2408BCE3-2F25-6C42-B640-A98EE5A32597}">
  <cacheSource type="worksheet">
    <worksheetSource ref="A1:AB67" sheet="PostIRMS2"/>
  </cacheSource>
  <cacheFields count="28">
    <cacheField name="Treatment" numFmtId="0">
      <sharedItems containsMixedTypes="1" containsNumber="1" containsInteger="1" minValue="1" maxValue="9" count="11">
        <n v="1"/>
        <n v="2"/>
        <n v="3"/>
        <n v="4"/>
        <n v="5"/>
        <n v="6"/>
        <n v="7"/>
        <n v="8"/>
        <n v="9"/>
        <s v="S1"/>
        <s v="S2"/>
      </sharedItems>
    </cacheField>
    <cacheField name="Identifier.1" numFmtId="0">
      <sharedItems/>
    </cacheField>
    <cacheField name="Time.Code" numFmtId="0">
      <sharedItems/>
    </cacheField>
    <cacheField name="Row" numFmtId="0">
      <sharedItems containsSemiMixedTypes="0" containsString="0" containsNumber="1" containsInteger="1" minValue="10" maxValue="54"/>
    </cacheField>
    <cacheField name="Amount" numFmtId="0">
      <sharedItems containsSemiMixedTypes="0" containsString="0" containsNumber="1" minValue="28.111000000000001" maxValue="31.965"/>
    </cacheField>
    <cacheField name="corrected.mg.C" numFmtId="0">
      <sharedItems containsSemiMixedTypes="0" containsString="0" containsNumber="1" minValue="0.35099746309465812" maxValue="0.86445136392934774"/>
    </cacheField>
    <cacheField name="corrected.percent.C" numFmtId="0">
      <sharedItems containsSemiMixedTypes="0" containsString="0" containsNumber="1" minValue="1.2430849380034641" maxValue="2.74446429592148" count="66">
        <n v="2.2756382428286011"/>
        <n v="2.3223970635269282"/>
        <n v="2.375671977617035"/>
        <n v="2.4242891878735229"/>
        <n v="2.154769653487123"/>
        <n v="2.1609038074415721"/>
        <n v="2.475197914321972"/>
        <n v="2.5253250315912532"/>
        <n v="2.6293750995651388"/>
        <n v="2.665249886852525"/>
        <n v="2.6932075384062202"/>
        <n v="2.681303950247234"/>
        <n v="2.420491440353163"/>
        <n v="2.4711198452967809"/>
        <n v="2.3960513161468091"/>
        <n v="2.3353856485994058"/>
        <n v="2.2085518362397161"/>
        <n v="2.2501535391709711"/>
        <n v="2.4857680205293708"/>
        <n v="2.4760670353531031"/>
        <n v="2.4880514387601398"/>
        <n v="2.6798117289291019"/>
        <n v="2.484042969923649"/>
        <n v="2.4019171386536531"/>
        <n v="2.451521284518793"/>
        <n v="2.74446429592148"/>
        <n v="2.5773156025975048"/>
        <n v="2.524380970565359"/>
        <n v="2.4578228725496771"/>
        <n v="2.448533707527206"/>
        <n v="1.8863747923127741"/>
        <n v="1.9089326392834569"/>
        <n v="1.816972679859497"/>
        <n v="1.885022877532206"/>
        <n v="1.873460286174522"/>
        <n v="1.824885226105512"/>
        <n v="2.0948419967636309"/>
        <n v="2.1066585350079672"/>
        <n v="1.9064540030396639"/>
        <n v="2.032579448111711"/>
        <n v="2.1218668232990101"/>
        <n v="2.128826844809081"/>
        <n v="1.886815841142844"/>
        <n v="1.9373667780828601"/>
        <n v="1.856446527104805"/>
        <n v="1.907051877895217"/>
        <n v="2.005102495162709"/>
        <n v="1.8817215670915399"/>
        <n v="1.633364417955568"/>
        <n v="1.6841690567182179"/>
        <n v="1.693839768457212"/>
        <n v="1.662960156739395"/>
        <n v="1.5669417881043839"/>
        <n v="1.599185486154717"/>
        <n v="1.300683275245802"/>
        <n v="1.281198039236616"/>
        <n v="1.3036978258017971"/>
        <n v="1.2430849380034641"/>
        <n v="1.283006512188978"/>
        <n v="1.2710049115273641"/>
        <n v="1.3327086402606381"/>
        <n v="1.3223763091750791"/>
        <n v="1.284963038055694"/>
        <n v="1.2937656879799171"/>
        <n v="1.3193137460381099"/>
        <n v="1.3256493473926061"/>
      </sharedItems>
    </cacheField>
    <cacheField name="corrected.mg.N" numFmtId="0">
      <sharedItems containsSemiMixedTypes="0" containsString="0" containsNumber="1" minValue="3.2209851703332078E-2" maxValue="7.4158579246260001E-2"/>
    </cacheField>
    <cacheField name="corrected.percent.N" numFmtId="0">
      <sharedItems containsSemiMixedTypes="0" containsString="0" containsNumber="1" minValue="0.114349090114073" maxValue="0.24185037095607079" count="66">
        <n v="0.20621980624297651"/>
        <n v="0.209729745148687"/>
        <n v="0.2141607272660688"/>
        <n v="0.21594666631940729"/>
        <n v="0.20395810854457649"/>
        <n v="0.20359964692671051"/>
        <n v="0.220967687263564"/>
        <n v="0.22083815664700651"/>
        <n v="0.22148535294683541"/>
        <n v="0.22339528204810591"/>
        <n v="0.2270295690702247"/>
        <n v="0.22873615424281649"/>
        <n v="0.24185037095607079"/>
        <n v="0.23757856035877981"/>
        <n v="0.23370707743192939"/>
        <n v="0.22606390979141991"/>
        <n v="0.22448025428764809"/>
        <n v="0.22637029546638929"/>
        <n v="0.18062957297323051"/>
        <n v="0.18131684446720789"/>
        <n v="0.17784281486933709"/>
        <n v="0.18757822447742251"/>
        <n v="0.17960211419117181"/>
        <n v="0.1757957210093346"/>
        <n v="0.15123466550548401"/>
        <n v="0.1611586162057074"/>
        <n v="0.15399943341381719"/>
        <n v="0.15123852556714831"/>
        <n v="0.1518145984832901"/>
        <n v="0.15140266567149119"/>
        <n v="0.17765605250316219"/>
        <n v="0.1801980466660526"/>
        <n v="0.1769190813341594"/>
        <n v="0.1791533481003971"/>
        <n v="0.1750768461614699"/>
        <n v="0.1725304062304964"/>
        <n v="0.1524638176506522"/>
        <n v="0.15207917456600001"/>
        <n v="0.14547208415952639"/>
        <n v="0.14855139755930899"/>
        <n v="0.15229684423808409"/>
        <n v="0.15322184362183561"/>
        <n v="0.13189544297193331"/>
        <n v="0.13251785530473539"/>
        <n v="0.12596213787172589"/>
        <n v="0.13190732636291139"/>
        <n v="0.1323480331768947"/>
        <n v="0.13012015860768539"/>
        <n v="0.1236315294873444"/>
        <n v="0.12613206839663421"/>
        <n v="0.12540507871793269"/>
        <n v="0.1228771750450042"/>
        <n v="0.1222740029183815"/>
        <n v="0.123934027474144"/>
        <n v="0.1158321631452696"/>
        <n v="0.1159832157710214"/>
        <n v="0.1166377652999309"/>
        <n v="0.11445925713392439"/>
        <n v="0.1143839968014302"/>
        <n v="0.1145948549950301"/>
        <n v="0.11628194945744121"/>
        <n v="0.1160896901375387"/>
        <n v="0.1150197698425188"/>
        <n v="0.1145693123913193"/>
        <n v="0.114349090114073"/>
        <n v="0.11465991201640389"/>
      </sharedItems>
    </cacheField>
    <cacheField name="Area.All.Peak.No4" numFmtId="0">
      <sharedItems containsSemiMixedTypes="0" containsString="0" containsNumber="1" minValue="13.686" maxValue="35.317999999999998"/>
    </cacheField>
    <cacheField name="Ampl..44" numFmtId="0">
      <sharedItems containsSemiMixedTypes="0" containsString="0" containsNumber="1" containsInteger="1" minValue="679" maxValue="1568"/>
    </cacheField>
    <cacheField name="BGD.44" numFmtId="0">
      <sharedItems containsSemiMixedTypes="0" containsString="0" containsNumber="1" minValue="0" maxValue="1"/>
    </cacheField>
    <cacheField name="BGD.45" numFmtId="0">
      <sharedItems containsSemiMixedTypes="0" containsString="0" containsNumber="1" minValue="-4" maxValue="-2.8"/>
    </cacheField>
    <cacheField name="BGD.46" numFmtId="0">
      <sharedItems containsSemiMixedTypes="0" containsString="0" containsNumber="1" minValue="0.6" maxValue="2.7"/>
    </cacheField>
    <cacheField name="rR.45CO2.44CO2" numFmtId="0">
      <sharedItems containsSemiMixedTypes="0" containsString="0" containsNumber="1" minValue="1.1721664999999999" maxValue="1.1790182"/>
    </cacheField>
    <cacheField name="rR.46CO2.44CO2" numFmtId="0">
      <sharedItems containsSemiMixedTypes="0" containsString="0" containsNumber="1" minValue="1.8282567000000001" maxValue="1.8417739"/>
    </cacheField>
    <cacheField name="d.13C.12C" numFmtId="0">
      <sharedItems containsSemiMixedTypes="0" containsString="0" containsNumber="1" minValue="16.768000000000001" maxValue="22.998000000000001"/>
    </cacheField>
    <cacheField name="d.13C.12C.gas.corr" numFmtId="0">
      <sharedItems containsSemiMixedTypes="0" containsString="0" containsNumber="1" minValue="-25.40616666666666" maxValue="-19.275769230769232"/>
    </cacheField>
    <cacheField name="C13.corrected" numFmtId="0">
      <sharedItems containsSemiMixedTypes="0" containsString="0" containsNumber="1" minValue="-25.721637011757259" maxValue="-19.40479476789141" count="66">
        <n v="-21.539081944677569"/>
        <n v="-21.531959042022681"/>
        <n v="-21.210869017040721"/>
        <n v="-21.331893083578361"/>
        <n v="-22.08014142457866"/>
        <n v="-22.130199741168632"/>
        <n v="-20.930332220413309"/>
        <n v="-20.946317534000901"/>
        <n v="-20.589683016474591"/>
        <n v="-20.711342032273318"/>
        <n v="-20.553960482278171"/>
        <n v="-20.686527743608622"/>
        <n v="-19.40479476789141"/>
        <n v="-19.774839955993581"/>
        <n v="-19.610850099794781"/>
        <n v="-20.39953220276438"/>
        <n v="-20.384815149974731"/>
        <n v="-20.387377910677358"/>
        <n v="-20.14699077032375"/>
        <n v="-20.172823422853959"/>
        <n v="-20.437407427038181"/>
        <n v="-20.02703379181202"/>
        <n v="-20.17626195407664"/>
        <n v="-20.074307239253841"/>
        <n v="-20.3540699406356"/>
        <n v="-20.02871406160877"/>
        <n v="-20.237976123949672"/>
        <n v="-20.262990874801321"/>
        <n v="-20.358435076458491"/>
        <n v="-20.455996366699321"/>
        <n v="-22.395163080389661"/>
        <n v="-22.332491338779839"/>
        <n v="-22.25122406850107"/>
        <n v="-22.14821370410554"/>
        <n v="-22.46104152276806"/>
        <n v="-22.174678685037719"/>
        <n v="-21.444310956336601"/>
        <n v="-21.432617217978638"/>
        <n v="-21.68808207975286"/>
        <n v="-21.805906538327619"/>
        <n v="-21.306333045795519"/>
        <n v="-21.347664445891681"/>
        <n v="-22.104332727551672"/>
        <n v="-22.103684289030902"/>
        <n v="-22.09727384843643"/>
        <n v="-22.030980781942421"/>
        <n v="-21.600008559725609"/>
        <n v="-21.59197493586101"/>
        <n v="-23.015711065839959"/>
        <n v="-23.091946151762251"/>
        <n v="-22.90135546352575"/>
        <n v="-22.76119831118675"/>
        <n v="-23.190987203745738"/>
        <n v="-23.14209161044311"/>
        <n v="-25.58281892907927"/>
        <n v="-25.607301640288391"/>
        <n v="-25.717144235266311"/>
        <n v="-25.712397460359071"/>
        <n v="-25.680162380579091"/>
        <n v="-25.701298583640469"/>
        <n v="-25.668598073413229"/>
        <n v="-25.721637011757259"/>
        <n v="-25.591629527875511"/>
        <n v="-25.701425416775219"/>
        <n v="-25.643057601261422"/>
        <n v="-25.5449913593806"/>
      </sharedItems>
    </cacheField>
    <cacheField name="Area.All.Peak.No3" numFmtId="0">
      <sharedItems containsSemiMixedTypes="0" containsString="0" containsNumber="1" minValue="13.363" maxValue="30.669"/>
    </cacheField>
    <cacheField name="Ampl..28" numFmtId="0">
      <sharedItems containsSemiMixedTypes="0" containsString="0" containsNumber="1" containsInteger="1" minValue="922" maxValue="2174"/>
    </cacheField>
    <cacheField name="BGD.28" numFmtId="0">
      <sharedItems containsSemiMixedTypes="0" containsString="0" containsNumber="1" minValue="12.8" maxValue="22.8"/>
    </cacheField>
    <cacheField name="BGD.29" numFmtId="0">
      <sharedItems containsSemiMixedTypes="0" containsString="0" containsNumber="1" minValue="7" maxValue="16.399999999999999"/>
    </cacheField>
    <cacheField name="rR.29N2.28N2" numFmtId="0">
      <sharedItems containsSemiMixedTypes="0" containsString="0" containsNumber="1" minValue="0.74071480000000001" maxValue="0.74309009999999998"/>
    </cacheField>
    <cacheField name="rd.29N2.28N2" numFmtId="0">
      <sharedItems containsSemiMixedTypes="0" containsString="0" containsNumber="1" minValue="3.181" maxValue="6.6239999999999997"/>
    </cacheField>
    <cacheField name="d.15N.14N" numFmtId="0">
      <sharedItems containsSemiMixedTypes="0" containsString="0" containsNumber="1" minValue="3.181" maxValue="6.6239999999999997"/>
    </cacheField>
    <cacheField name="d.15N.14N.gas.corr" numFmtId="0">
      <sharedItems containsSemiMixedTypes="0" containsString="0" containsNumber="1" minValue="3.0592727272727269" maxValue="6.5242727272727272"/>
    </cacheField>
    <cacheField name="N15.corrected" numFmtId="0">
      <sharedItems containsSemiMixedTypes="0" containsString="0" containsNumber="1" minValue="3.1784759563783429" maxValue="6.6653544034033736" count="66">
        <n v="5.361360869528661"/>
        <n v="5.3571216140069406"/>
        <n v="5.51444855161186"/>
        <n v="5.1583416823434263"/>
        <n v="5.2678010062016343"/>
        <n v="5.2158265231864869"/>
        <n v="5.4314182332979826"/>
        <n v="5.5345761365361241"/>
        <n v="5.1993002329009066"/>
        <n v="5.5495905223923341"/>
        <n v="5.4384470050104046"/>
        <n v="5.5065348667491234"/>
        <n v="3.2032223150004109"/>
        <n v="3.1784759563783429"/>
        <n v="3.2652957908829192"/>
        <n v="3.3766818185141378"/>
        <n v="3.5216340392720009"/>
        <n v="3.3221524531565079"/>
        <n v="4.5502370601676576"/>
        <n v="4.289887860305452"/>
        <n v="4.2431048535698892"/>
        <n v="4.2148880399609716"/>
        <n v="4.5026827167917336"/>
        <n v="4.3692968688160319"/>
        <n v="4.2574772139669754"/>
        <n v="4.1812237522445628"/>
        <n v="4.448536483648792"/>
        <n v="4.5054154081796671"/>
        <n v="4.4968605258371834"/>
        <n v="4.5088718366213447"/>
        <n v="3.9344493405321499"/>
        <n v="4.092593037569598"/>
        <n v="4.0963029277336904"/>
        <n v="4.0838044196564951"/>
        <n v="4.2793452754538057"/>
        <n v="4.0444523243777599"/>
        <n v="4.6927865697784181"/>
        <n v="4.4477709388344913"/>
        <n v="4.760373589023728"/>
        <n v="4.7970533233051738"/>
        <n v="4.4235042333895702"/>
        <n v="4.250728293095877"/>
        <n v="5.2500637079256673"/>
        <n v="5.0940463160877023"/>
        <n v="5.2314292543346843"/>
        <n v="5.2961956217439603"/>
        <n v="5.3531197690093109"/>
        <n v="5.1673782480972239"/>
        <n v="5.85244523032953"/>
        <n v="5.5346284284412874"/>
        <n v="5.9616565010427873"/>
        <n v="5.8555202027031346"/>
        <n v="5.6460366680950349"/>
        <n v="5.6879222637135847"/>
        <n v="6.6653544034033736"/>
        <n v="6.0529637918951478"/>
        <n v="5.9541350981596288"/>
        <n v="5.7252250876011308"/>
        <n v="3.97989278933776"/>
        <n v="6.0710072732455771"/>
        <n v="6.2427785711238766"/>
        <n v="6.2315649452872659"/>
        <n v="6.2114035891974728"/>
        <n v="5.8378332038929548"/>
        <n v="5.9044886906124221"/>
        <n v="5.96186538936218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. Wang" refreshedDate="45023.429041087962" createdVersion="8" refreshedVersion="8" minRefreshableVersion="3" recordCount="12" xr:uid="{46DDFA87-7295-364F-8D53-491E4295A70F}">
  <cacheSource type="worksheet">
    <worksheetSource ref="A1:AB13" sheet="PreIRMS2"/>
  </cacheSource>
  <cacheFields count="28">
    <cacheField name="Analysis" numFmtId="0">
      <sharedItems containsSemiMixedTypes="0" containsString="0" containsNumber="1" containsInteger="1" minValue="5874" maxValue="5888"/>
    </cacheField>
    <cacheField name="Identifier.1" numFmtId="0">
      <sharedItems count="4">
        <s v="CS"/>
        <s v="NREL"/>
        <s v="POET"/>
        <s v="AD"/>
      </sharedItems>
    </cacheField>
    <cacheField name="Time.Code" numFmtId="0">
      <sharedItems/>
    </cacheField>
    <cacheField name="Row" numFmtId="0">
      <sharedItems containsSemiMixedTypes="0" containsString="0" containsNumber="1" containsInteger="1" minValue="10" maxValue="24"/>
    </cacheField>
    <cacheField name="Amount" numFmtId="0">
      <sharedItems containsSemiMixedTypes="0" containsString="0" containsNumber="1" minValue="1.373" maxValue="1.819"/>
    </cacheField>
    <cacheField name="corrected.mg.C" numFmtId="0">
      <sharedItems containsSemiMixedTypes="0" containsString="0" containsNumber="1" minValue="0.61531721154357677" maxValue="0.85127948542780674"/>
    </cacheField>
    <cacheField name="corrected.percent.C" numFmtId="0">
      <sharedItems containsSemiMixedTypes="0" containsString="0" containsNumber="1" minValue="43.565736322108492" maxValue="49.684140606074841" count="12">
        <n v="46.262738861470993"/>
        <n v="45.774324536118769"/>
        <n v="46.097076460567742"/>
        <n v="49.650917633266133"/>
        <n v="49.684140606074841"/>
        <n v="49.550610327578973"/>
        <n v="44.901780430467838"/>
        <n v="44.933298353284272"/>
        <n v="44.821599119050667"/>
        <n v="43.565736322108492"/>
        <n v="44.81552888154237"/>
        <n v="44.905715109180512"/>
      </sharedItems>
    </cacheField>
    <cacheField name="corrected.mg.N" numFmtId="0">
      <sharedItems containsSemiMixedTypes="0" containsString="0" containsNumber="1" minValue="1.2109505880583909E-2" maxValue="5.3929903281377013E-2"/>
    </cacheField>
    <cacheField name="corrected.percent.N" numFmtId="0">
      <sharedItems containsSemiMixedTypes="0" containsString="0" containsNumber="1" minValue="0.69921985844263401" maxValue="3.4152882105129159" count="12">
        <n v="0.76499606562848599"/>
        <n v="0.85038664891740945"/>
        <n v="0.69921985844263401"/>
        <n v="1.266163121626688"/>
        <n v="1.30804864811608"/>
        <n v="1.2547749495493199"/>
        <n v="2.0299235414722081"/>
        <n v="2.0609841886951861"/>
        <n v="2.0332111770744512"/>
        <n v="3.3106140749771029"/>
        <n v="3.39442924597894"/>
        <n v="3.4152882105129159"/>
      </sharedItems>
    </cacheField>
    <cacheField name="Area.All.Peak.No4" numFmtId="0">
      <sharedItems containsSemiMixedTypes="0" containsString="0" containsNumber="1" minValue="24.042999999999999" maxValue="33.844000000000001"/>
    </cacheField>
    <cacheField name="Ampl..44" numFmtId="0">
      <sharedItems containsSemiMixedTypes="0" containsString="0" containsNumber="1" containsInteger="1" minValue="1148" maxValue="1534"/>
    </cacheField>
    <cacheField name="BGD.44" numFmtId="0">
      <sharedItems containsSemiMixedTypes="0" containsString="0" containsNumber="1" minValue="0.7" maxValue="0.7"/>
    </cacheField>
    <cacheField name="BGD.45" numFmtId="0">
      <sharedItems containsSemiMixedTypes="0" containsString="0" containsNumber="1" minValue="-3.2" maxValue="-3.1"/>
    </cacheField>
    <cacheField name="BGD.46" numFmtId="0">
      <sharedItems containsSemiMixedTypes="0" containsString="0" containsNumber="1" minValue="1.3" maxValue="1.8"/>
    </cacheField>
    <cacheField name="rR.45CO2.44CO2" numFmtId="0">
      <sharedItems containsSemiMixedTypes="0" containsString="0" containsNumber="1" minValue="1.1826614" maxValue="1.1862874000000001"/>
    </cacheField>
    <cacheField name="rR.46CO2.44CO2" numFmtId="0">
      <sharedItems containsSemiMixedTypes="0" containsString="0" containsNumber="1" minValue="1.8255505000000001" maxValue="1.8371945000000001"/>
    </cacheField>
    <cacheField name="d.13C.12C" numFmtId="0">
      <sharedItems containsSemiMixedTypes="0" containsString="0" containsNumber="1" minValue="28.289000000000001" maxValue="31.274000000000001"/>
    </cacheField>
    <cacheField name="d.13C.12C.gas.corr" numFmtId="0">
      <sharedItems containsSemiMixedTypes="0" containsString="0" containsNumber="1" minValue="-13.797066666666669" maxValue="-10.81206666666667"/>
    </cacheField>
    <cacheField name="C13.corrected" numFmtId="0">
      <sharedItems containsSemiMixedTypes="0" containsString="0" containsNumber="1" minValue="-13.829784643983571" maxValue="-10.9126309429426"/>
    </cacheField>
    <cacheField name="Area.All.Peak.No3" numFmtId="0">
      <sharedItems containsSemiMixedTypes="0" containsString="0" containsNumber="1" minValue="1.8660000000000001" maxValue="22.405999999999999"/>
    </cacheField>
    <cacheField name="Ampl..28" numFmtId="0">
      <sharedItems containsSemiMixedTypes="0" containsString="0" containsNumber="1" containsInteger="1" minValue="136" maxValue="1726"/>
    </cacheField>
    <cacheField name="BGD.28" numFmtId="0">
      <sharedItems containsSemiMixedTypes="0" containsString="0" containsNumber="1" minValue="13.4" maxValue="13.6"/>
    </cacheField>
    <cacheField name="BGD.29" numFmtId="0">
      <sharedItems containsSemiMixedTypes="0" containsString="0" containsNumber="1" minValue="7.6" maxValue="8"/>
    </cacheField>
    <cacheField name="rR.29N2.28N2" numFmtId="0">
      <sharedItems containsSemiMixedTypes="0" containsString="0" containsNumber="1" minValue="0.73753000000000002" maxValue="0.73884260000000002"/>
    </cacheField>
    <cacheField name="rd.29N2.28N2" numFmtId="0">
      <sharedItems containsSemiMixedTypes="0" containsString="0" containsNumber="1" minValue="-0.98699999999999999" maxValue="0.88400000000000001"/>
    </cacheField>
    <cacheField name="d.15N.14N" numFmtId="0">
      <sharedItems containsSemiMixedTypes="0" containsString="0" containsNumber="1" minValue="-0.98699999999999999" maxValue="0.88400000000000001"/>
    </cacheField>
    <cacheField name="d.15N.14N.gas.corr" numFmtId="0">
      <sharedItems containsSemiMixedTypes="0" containsString="0" containsNumber="1" minValue="-0.97073333333333334" maxValue="0.90026666666666666"/>
    </cacheField>
    <cacheField name="N15.corrected" numFmtId="0">
      <sharedItems containsSemiMixedTypes="0" containsString="0" containsNumber="1" minValue="-0.93645922614675126" maxValue="1.4846019097701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. Wang" refreshedDate="45026.492773032405" createdVersion="8" refreshedVersion="8" minRefreshableVersion="3" recordCount="66" xr:uid="{72F8F5EA-DE05-3E49-9EC7-1E91FCAF821D}">
  <cacheSource type="worksheet">
    <worksheetSource ref="B1:AB67" sheet="PostIRMS2"/>
  </cacheSource>
  <cacheFields count="27">
    <cacheField name="Identifier.1" numFmtId="0">
      <sharedItems count="33">
        <s v="1A"/>
        <s v="1B"/>
        <s v="1C"/>
        <s v="2A"/>
        <s v="2B"/>
        <s v="2C"/>
        <s v="3A"/>
        <s v="3B"/>
        <s v="3C"/>
        <s v="4A"/>
        <s v="4B"/>
        <s v="4C"/>
        <s v="5A"/>
        <s v="5B"/>
        <s v="5C"/>
        <s v="6A"/>
        <s v="6B"/>
        <s v="6C"/>
        <s v="7A"/>
        <s v="7B"/>
        <s v="7C"/>
        <s v="8A"/>
        <s v="8B"/>
        <s v="8C"/>
        <s v="9A"/>
        <s v="9B"/>
        <s v="9C"/>
        <s v="S1A"/>
        <s v="S1B"/>
        <s v="S1C"/>
        <s v="S2A"/>
        <s v="S2B"/>
        <s v="S2C"/>
      </sharedItems>
    </cacheField>
    <cacheField name="Time.Code" numFmtId="0">
      <sharedItems/>
    </cacheField>
    <cacheField name="Row" numFmtId="0">
      <sharedItems containsSemiMixedTypes="0" containsString="0" containsNumber="1" containsInteger="1" minValue="10" maxValue="54"/>
    </cacheField>
    <cacheField name="Amount" numFmtId="0">
      <sharedItems containsSemiMixedTypes="0" containsString="0" containsNumber="1" minValue="28.111000000000001" maxValue="31.965"/>
    </cacheField>
    <cacheField name="corrected.mg.C" numFmtId="0">
      <sharedItems containsSemiMixedTypes="0" containsString="0" containsNumber="1" minValue="0.35099746309465812" maxValue="0.86445136392934774"/>
    </cacheField>
    <cacheField name="corrected.percent.C" numFmtId="0">
      <sharedItems containsSemiMixedTypes="0" containsString="0" containsNumber="1" minValue="1.2430849380034641" maxValue="2.74446429592148" count="66">
        <n v="2.2756382428286011"/>
        <n v="2.3223970635269282"/>
        <n v="2.375671977617035"/>
        <n v="2.4242891878735229"/>
        <n v="2.154769653487123"/>
        <n v="2.1609038074415721"/>
        <n v="2.475197914321972"/>
        <n v="2.5253250315912532"/>
        <n v="2.6293750995651388"/>
        <n v="2.665249886852525"/>
        <n v="2.6932075384062202"/>
        <n v="2.681303950247234"/>
        <n v="2.420491440353163"/>
        <n v="2.4711198452967809"/>
        <n v="2.3960513161468091"/>
        <n v="2.3353856485994058"/>
        <n v="2.2085518362397161"/>
        <n v="2.2501535391709711"/>
        <n v="2.4857680205293708"/>
        <n v="2.4760670353531031"/>
        <n v="2.4880514387601398"/>
        <n v="2.6798117289291019"/>
        <n v="2.484042969923649"/>
        <n v="2.4019171386536531"/>
        <n v="2.451521284518793"/>
        <n v="2.74446429592148"/>
        <n v="2.5773156025975048"/>
        <n v="2.524380970565359"/>
        <n v="2.4578228725496771"/>
        <n v="2.448533707527206"/>
        <n v="1.8863747923127741"/>
        <n v="1.9089326392834569"/>
        <n v="1.816972679859497"/>
        <n v="1.885022877532206"/>
        <n v="1.873460286174522"/>
        <n v="1.824885226105512"/>
        <n v="2.0948419967636309"/>
        <n v="2.1066585350079672"/>
        <n v="1.9064540030396639"/>
        <n v="2.032579448111711"/>
        <n v="2.1218668232990101"/>
        <n v="2.128826844809081"/>
        <n v="1.886815841142844"/>
        <n v="1.9373667780828601"/>
        <n v="1.856446527104805"/>
        <n v="1.907051877895217"/>
        <n v="2.005102495162709"/>
        <n v="1.8817215670915399"/>
        <n v="1.633364417955568"/>
        <n v="1.6841690567182179"/>
        <n v="1.693839768457212"/>
        <n v="1.662960156739395"/>
        <n v="1.5669417881043839"/>
        <n v="1.599185486154717"/>
        <n v="1.300683275245802"/>
        <n v="1.281198039236616"/>
        <n v="1.3036978258017971"/>
        <n v="1.2430849380034641"/>
        <n v="1.283006512188978"/>
        <n v="1.2710049115273641"/>
        <n v="1.3327086402606381"/>
        <n v="1.3223763091750791"/>
        <n v="1.284963038055694"/>
        <n v="1.2937656879799171"/>
        <n v="1.3193137460381099"/>
        <n v="1.3256493473926061"/>
      </sharedItems>
    </cacheField>
    <cacheField name="corrected.mg.N" numFmtId="0">
      <sharedItems containsSemiMixedTypes="0" containsString="0" containsNumber="1" minValue="3.2209851703332078E-2" maxValue="7.4158579246260001E-2"/>
    </cacheField>
    <cacheField name="corrected.percent.N" numFmtId="0">
      <sharedItems containsSemiMixedTypes="0" containsString="0" containsNumber="1" minValue="0.114349090114073" maxValue="0.24185037095607079" count="66">
        <n v="0.20621980624297651"/>
        <n v="0.209729745148687"/>
        <n v="0.2141607272660688"/>
        <n v="0.21594666631940729"/>
        <n v="0.20395810854457649"/>
        <n v="0.20359964692671051"/>
        <n v="0.220967687263564"/>
        <n v="0.22083815664700651"/>
        <n v="0.22148535294683541"/>
        <n v="0.22339528204810591"/>
        <n v="0.2270295690702247"/>
        <n v="0.22873615424281649"/>
        <n v="0.24185037095607079"/>
        <n v="0.23757856035877981"/>
        <n v="0.23370707743192939"/>
        <n v="0.22606390979141991"/>
        <n v="0.22448025428764809"/>
        <n v="0.22637029546638929"/>
        <n v="0.18062957297323051"/>
        <n v="0.18131684446720789"/>
        <n v="0.17784281486933709"/>
        <n v="0.18757822447742251"/>
        <n v="0.17960211419117181"/>
        <n v="0.1757957210093346"/>
        <n v="0.15123466550548401"/>
        <n v="0.1611586162057074"/>
        <n v="0.15399943341381719"/>
        <n v="0.15123852556714831"/>
        <n v="0.1518145984832901"/>
        <n v="0.15140266567149119"/>
        <n v="0.17765605250316219"/>
        <n v="0.1801980466660526"/>
        <n v="0.1769190813341594"/>
        <n v="0.1791533481003971"/>
        <n v="0.1750768461614699"/>
        <n v="0.1725304062304964"/>
        <n v="0.1524638176506522"/>
        <n v="0.15207917456600001"/>
        <n v="0.14547208415952639"/>
        <n v="0.14855139755930899"/>
        <n v="0.15229684423808409"/>
        <n v="0.15322184362183561"/>
        <n v="0.13189544297193331"/>
        <n v="0.13251785530473539"/>
        <n v="0.12596213787172589"/>
        <n v="0.13190732636291139"/>
        <n v="0.1323480331768947"/>
        <n v="0.13012015860768539"/>
        <n v="0.1236315294873444"/>
        <n v="0.12613206839663421"/>
        <n v="0.12540507871793269"/>
        <n v="0.1228771750450042"/>
        <n v="0.1222740029183815"/>
        <n v="0.123934027474144"/>
        <n v="0.1158321631452696"/>
        <n v="0.1159832157710214"/>
        <n v="0.1166377652999309"/>
        <n v="0.11445925713392439"/>
        <n v="0.1143839968014302"/>
        <n v="0.1145948549950301"/>
        <n v="0.11628194945744121"/>
        <n v="0.1160896901375387"/>
        <n v="0.1150197698425188"/>
        <n v="0.1145693123913193"/>
        <n v="0.114349090114073"/>
        <n v="0.11465991201640389"/>
      </sharedItems>
    </cacheField>
    <cacheField name="Area.All.Peak.No4" numFmtId="0">
      <sharedItems containsSemiMixedTypes="0" containsString="0" containsNumber="1" minValue="13.686" maxValue="35.317999999999998"/>
    </cacheField>
    <cacheField name="Ampl..44" numFmtId="0">
      <sharedItems containsSemiMixedTypes="0" containsString="0" containsNumber="1" containsInteger="1" minValue="679" maxValue="1568"/>
    </cacheField>
    <cacheField name="BGD.44" numFmtId="0">
      <sharedItems containsSemiMixedTypes="0" containsString="0" containsNumber="1" minValue="0" maxValue="1"/>
    </cacheField>
    <cacheField name="BGD.45" numFmtId="0">
      <sharedItems containsSemiMixedTypes="0" containsString="0" containsNumber="1" minValue="-4" maxValue="-2.8"/>
    </cacheField>
    <cacheField name="BGD.46" numFmtId="0">
      <sharedItems containsSemiMixedTypes="0" containsString="0" containsNumber="1" minValue="0.6" maxValue="2.7"/>
    </cacheField>
    <cacheField name="rR.45CO2.44CO2" numFmtId="0">
      <sharedItems containsSemiMixedTypes="0" containsString="0" containsNumber="1" minValue="1.1721664999999999" maxValue="1.1790182"/>
    </cacheField>
    <cacheField name="rR.46CO2.44CO2" numFmtId="0">
      <sharedItems containsSemiMixedTypes="0" containsString="0" containsNumber="1" minValue="1.8282567000000001" maxValue="1.8417739"/>
    </cacheField>
    <cacheField name="d.13C.12C" numFmtId="0">
      <sharedItems containsSemiMixedTypes="0" containsString="0" containsNumber="1" minValue="16.768000000000001" maxValue="22.998000000000001"/>
    </cacheField>
    <cacheField name="d.13C.12C.gas.corr" numFmtId="0">
      <sharedItems containsSemiMixedTypes="0" containsString="0" containsNumber="1" minValue="-25.40616666666666" maxValue="-19.275769230769232"/>
    </cacheField>
    <cacheField name="C13.corrected" numFmtId="0">
      <sharedItems containsSemiMixedTypes="0" containsString="0" containsNumber="1" minValue="-25.721637011757259" maxValue="-19.40479476789141" count="66">
        <n v="-21.539081944677569"/>
        <n v="-21.531959042022681"/>
        <n v="-21.210869017040721"/>
        <n v="-21.331893083578361"/>
        <n v="-22.08014142457866"/>
        <n v="-22.130199741168632"/>
        <n v="-20.930332220413309"/>
        <n v="-20.946317534000901"/>
        <n v="-20.589683016474591"/>
        <n v="-20.711342032273318"/>
        <n v="-20.553960482278171"/>
        <n v="-20.686527743608622"/>
        <n v="-19.40479476789141"/>
        <n v="-19.774839955993581"/>
        <n v="-19.610850099794781"/>
        <n v="-20.39953220276438"/>
        <n v="-20.384815149974731"/>
        <n v="-20.387377910677358"/>
        <n v="-20.14699077032375"/>
        <n v="-20.172823422853959"/>
        <n v="-20.437407427038181"/>
        <n v="-20.02703379181202"/>
        <n v="-20.17626195407664"/>
        <n v="-20.074307239253841"/>
        <n v="-20.3540699406356"/>
        <n v="-20.02871406160877"/>
        <n v="-20.237976123949672"/>
        <n v="-20.262990874801321"/>
        <n v="-20.358435076458491"/>
        <n v="-20.455996366699321"/>
        <n v="-22.395163080389661"/>
        <n v="-22.332491338779839"/>
        <n v="-22.25122406850107"/>
        <n v="-22.14821370410554"/>
        <n v="-22.46104152276806"/>
        <n v="-22.174678685037719"/>
        <n v="-21.444310956336601"/>
        <n v="-21.432617217978638"/>
        <n v="-21.68808207975286"/>
        <n v="-21.805906538327619"/>
        <n v="-21.306333045795519"/>
        <n v="-21.347664445891681"/>
        <n v="-22.104332727551672"/>
        <n v="-22.103684289030902"/>
        <n v="-22.09727384843643"/>
        <n v="-22.030980781942421"/>
        <n v="-21.600008559725609"/>
        <n v="-21.59197493586101"/>
        <n v="-23.015711065839959"/>
        <n v="-23.091946151762251"/>
        <n v="-22.90135546352575"/>
        <n v="-22.76119831118675"/>
        <n v="-23.190987203745738"/>
        <n v="-23.14209161044311"/>
        <n v="-25.58281892907927"/>
        <n v="-25.607301640288391"/>
        <n v="-25.717144235266311"/>
        <n v="-25.712397460359071"/>
        <n v="-25.680162380579091"/>
        <n v="-25.701298583640469"/>
        <n v="-25.668598073413229"/>
        <n v="-25.721637011757259"/>
        <n v="-25.591629527875511"/>
        <n v="-25.701425416775219"/>
        <n v="-25.643057601261422"/>
        <n v="-25.5449913593806"/>
      </sharedItems>
    </cacheField>
    <cacheField name="Area.All.Peak.No3" numFmtId="0">
      <sharedItems containsSemiMixedTypes="0" containsString="0" containsNumber="1" minValue="13.363" maxValue="30.669"/>
    </cacheField>
    <cacheField name="Ampl..28" numFmtId="0">
      <sharedItems containsSemiMixedTypes="0" containsString="0" containsNumber="1" containsInteger="1" minValue="922" maxValue="2174"/>
    </cacheField>
    <cacheField name="BGD.28" numFmtId="0">
      <sharedItems containsSemiMixedTypes="0" containsString="0" containsNumber="1" minValue="12.8" maxValue="22.8"/>
    </cacheField>
    <cacheField name="BGD.29" numFmtId="0">
      <sharedItems containsSemiMixedTypes="0" containsString="0" containsNumber="1" minValue="7" maxValue="16.399999999999999"/>
    </cacheField>
    <cacheField name="rR.29N2.28N2" numFmtId="0">
      <sharedItems containsSemiMixedTypes="0" containsString="0" containsNumber="1" minValue="0.74071480000000001" maxValue="0.74309009999999998"/>
    </cacheField>
    <cacheField name="rd.29N2.28N2" numFmtId="0">
      <sharedItems containsSemiMixedTypes="0" containsString="0" containsNumber="1" minValue="3.181" maxValue="6.6239999999999997"/>
    </cacheField>
    <cacheField name="d.15N.14N" numFmtId="0">
      <sharedItems containsSemiMixedTypes="0" containsString="0" containsNumber="1" minValue="3.181" maxValue="6.6239999999999997"/>
    </cacheField>
    <cacheField name="d.15N.14N.gas.corr" numFmtId="0">
      <sharedItems containsSemiMixedTypes="0" containsString="0" containsNumber="1" minValue="3.0592727272727269" maxValue="6.5242727272727272"/>
    </cacheField>
    <cacheField name="N15.corrected" numFmtId="0">
      <sharedItems containsSemiMixedTypes="0" containsString="0" containsNumber="1" minValue="3.1784759563783429" maxValue="6.66535440340337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. Wang" refreshedDate="45026.508751620371" createdVersion="8" refreshedVersion="8" minRefreshableVersion="3" recordCount="54" xr:uid="{18196EBA-1385-9F48-9499-AC756679C73C}">
  <cacheSource type="worksheet">
    <worksheetSource ref="A1:T55" sheet="INC1IRMS_soil"/>
  </cacheSource>
  <cacheFields count="20">
    <cacheField name="Identifier.1" numFmtId="0">
      <sharedItems count="2">
        <s v="Palouse"/>
        <s v="DASE"/>
      </sharedItems>
    </cacheField>
    <cacheField name="Time.Code" numFmtId="22">
      <sharedItems containsSemiMixedTypes="0" containsNonDate="0" containsDate="1" containsString="0" minDate="2022-02-07T17:34:00" maxDate="2022-02-07T18:18:00"/>
    </cacheField>
    <cacheField name="Analysis" numFmtId="0">
      <sharedItems containsSemiMixedTypes="0" containsString="0" containsNumber="1" containsInteger="1" minValue="1774" maxValue="1779"/>
    </cacheField>
    <cacheField name="Row" numFmtId="0">
      <sharedItems containsSemiMixedTypes="0" containsString="0" containsNumber="1" containsInteger="1" minValue="22" maxValue="27"/>
    </cacheField>
    <cacheField name="Amount" numFmtId="0">
      <sharedItems containsSemiMixedTypes="0" containsString="0" containsNumber="1" minValue="1.571" maxValue="24.684999999999999"/>
    </cacheField>
    <cacheField name="rArea.Flash.TCD.Peak2" numFmtId="0">
      <sharedItems containsSemiMixedTypes="0" containsString="0" containsNumber="1" containsInteger="1" minValue="747985" maxValue="2360937"/>
    </cacheField>
    <cacheField name="corrected.mg.C" numFmtId="0">
      <sharedItems containsSemiMixedTypes="0" containsString="0" containsNumber="1" minValue="0.310445054" maxValue="0.87657918099999999"/>
    </cacheField>
    <cacheField name="corrected.percent.C" numFmtId="0">
      <sharedItems containsSemiMixedTypes="0" containsString="0" containsNumber="1" minValue="1.4020230920000001" maxValue="45.846320689999999"/>
    </cacheField>
    <cacheField name="rArea.Flash.TCD.Peak1" numFmtId="0">
      <sharedItems containsSemiMixedTypes="0" containsString="0" containsNumber="1" containsInteger="1" minValue="19278" maxValue="61191"/>
    </cacheField>
    <cacheField name="corrected.mg.N" numFmtId="0">
      <sharedItems containsSemiMixedTypes="0" containsString="0" containsNumber="1" minValue="2.3994583E-2" maxValue="6.1541382999999998E-2"/>
    </cacheField>
    <cacheField name="corrected.percent.N" numFmtId="0">
      <sharedItems containsSemiMixedTypes="0" containsString="0" containsNumber="1" minValue="0.107653473" maxValue="3.0580056600000001"/>
    </cacheField>
    <cacheField name="Area.All.Peak.No4" numFmtId="0">
      <sharedItems containsSemiMixedTypes="0" containsString="0" containsNumber="1" minValue="13.694000000000001" maxValue="45.31"/>
    </cacheField>
    <cacheField name="Ampl..44" numFmtId="0">
      <sharedItems containsSemiMixedTypes="0" containsString="0" containsNumber="1" containsInteger="1" minValue="735" maxValue="1929"/>
    </cacheField>
    <cacheField name="BGD.44" numFmtId="0">
      <sharedItems containsSemiMixedTypes="0" containsString="0" containsNumber="1" minValue="2" maxValue="2.5"/>
    </cacheField>
    <cacheField name="BGD.45" numFmtId="0">
      <sharedItems containsSemiMixedTypes="0" containsString="0" containsNumber="1" minValue="2.2000000000000002" maxValue="2.8"/>
    </cacheField>
    <cacheField name="BGD.46" numFmtId="0">
      <sharedItems containsSemiMixedTypes="0" containsString="0" containsNumber="1" minValue="6.5" maxValue="7.3"/>
    </cacheField>
    <cacheField name="rR.45CO2.44CO2" numFmtId="0">
      <sharedItems containsSemiMixedTypes="0" containsString="0" containsNumber="1" minValue="1.1696536" maxValue="1.1815526999999999"/>
    </cacheField>
    <cacheField name="rR.46CO2.44CO2" numFmtId="0">
      <sharedItems containsSemiMixedTypes="0" containsString="0" containsNumber="1" minValue="1.813809" maxValue="1.8236212999999999"/>
    </cacheField>
    <cacheField name="d.13C.12C" numFmtId="0">
      <sharedItems containsSemiMixedTypes="0" containsString="0" containsNumber="1" minValue="13.919" maxValue="25.138000000000002"/>
    </cacheField>
    <cacheField name="C13.corrected" numFmtId="0">
      <sharedItems containsSemiMixedTypes="0" containsString="0" containsNumber="1" minValue="-26.337040819999999" maxValue="-15.11804081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. Wang" refreshedDate="45055.658786805558" createdVersion="8" refreshedVersion="8" minRefreshableVersion="3" recordCount="33" xr:uid="{5EFB7917-821F-164A-869C-ECF5B8B9A72F}">
  <cacheSource type="worksheet">
    <worksheetSource ref="A1:K34" sheet="Incubation"/>
  </cacheSource>
  <cacheFields count="10">
    <cacheField name="ID" numFmtId="0">
      <sharedItems/>
    </cacheField>
    <cacheField name="facet" numFmtId="0">
      <sharedItems count="11">
        <s v="DASE_C"/>
        <s v="DASE_O"/>
        <s v="AD_S"/>
        <s v="POET_S"/>
        <s v="NREL_S"/>
        <s v="AD_N"/>
        <s v="POET_N"/>
        <s v="NREL_N"/>
        <s v="CS_O"/>
        <s v="ONESIX"/>
        <s v="TWENTY"/>
      </sharedItems>
    </cacheField>
    <cacheField name="group" numFmtId="0">
      <sharedItems/>
    </cacheField>
    <cacheField name="res_weight" numFmtId="0">
      <sharedItems containsSemiMixedTypes="0" containsString="0" containsNumber="1" minValue="0" maxValue="1.5078"/>
    </cacheField>
    <cacheField name="value_mg" numFmtId="0">
      <sharedItems containsSemiMixedTypes="0" containsString="0" containsNumber="1" minValue="36.820326543531202" maxValue="209.61834099999999"/>
    </cacheField>
    <cacheField name="value_g" numFmtId="0">
      <sharedItems containsSemiMixedTypes="0" containsString="0" containsNumber="1" minValue="3.68203265435312E-2" maxValue="0.20961834099999999"/>
    </cacheField>
    <cacheField name="weight_g" numFmtId="0">
      <sharedItems containsSemiMixedTypes="0" containsString="0" containsNumber="1" minValue="0.13491487562907403" maxValue="0.76807120035051191"/>
    </cacheField>
    <cacheField name="init_C_g" numFmtId="0">
      <sharedItems containsSemiMixedTypes="0" containsString="0" containsNumber="1" minValue="0.53482645198529266" maxValue="1.2812509256812574"/>
    </cacheField>
    <cacheField name="%resp" numFmtId="9">
      <sharedItems containsSemiMixedTypes="0" containsString="0" containsNumber="1" minValue="6.798577565504578E-2" maxValue="0.23722035413860407"/>
    </cacheField>
    <cacheField name="%ret" numFmtId="9">
      <sharedItems containsSemiMixedTypes="0" containsString="0" containsNumber="1" minValue="0.76277964586139591" maxValue="0.932014224344954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. Wang" refreshedDate="45058.002109027781" createdVersion="8" refreshedVersion="8" minRefreshableVersion="3" recordCount="33" xr:uid="{1693D528-9EF4-0C45-81A0-085432A07832}">
  <cacheSource type="worksheet">
    <worksheetSource ref="A2:AF35" sheet="Treatment_Calculations"/>
  </cacheSource>
  <cacheFields count="32">
    <cacheField name="Key" numFmtId="0">
      <sharedItems count="11">
        <s v="DASE_C"/>
        <s v="DASE_O"/>
        <s v="AD_S"/>
        <s v="POET_S"/>
        <s v="NREL_S"/>
        <s v="AD_N"/>
        <s v="POET_N"/>
        <s v="NREL_N"/>
        <s v="CS_O"/>
        <s v="ONESIX"/>
        <s v="TWENTY"/>
      </sharedItems>
    </cacheField>
    <cacheField name="Number" numFmtId="0">
      <sharedItems containsMixedTypes="1" containsNumber="1" containsInteger="1" minValue="1" maxValue="9"/>
    </cacheField>
    <cacheField name="Treatment" numFmtId="0">
      <sharedItems/>
    </cacheField>
    <cacheField name="%C" numFmtId="0">
      <sharedItems containsSemiMixedTypes="0" containsString="0" containsNumber="1" minValue="1.2733913819026306" maxValue="2.6872557443267269"/>
    </cacheField>
    <cacheField name="%N" numFmtId="0">
      <sharedItems containsSemiMixedTypes="0" containsString="0" containsNumber="1" minValue="0.11448942589823015" maxValue="0.2397144656574253"/>
    </cacheField>
    <cacheField name="stdev%C" numFmtId="0">
      <sharedItems containsSemiMixedTypes="0" containsString="0" containsNumber="1" minValue="4.3375018580360048E-3" maxValue="0.20714198986404808"/>
    </cacheField>
    <cacheField name="stdev%N" numFmtId="0">
      <sharedItems containsSemiMixedTypes="0" containsString="0" containsNumber="1" minValue="9.1591977330503783E-5" maxValue="7.017292836288453E-3"/>
    </cacheField>
    <cacheField name="N15" numFmtId="0">
      <sharedItems containsSemiMixedTypes="0" containsString="0" containsNumber="1" minValue="3.1908491356893771" maxValue="6.3591590976492611"/>
    </cacheField>
    <cacheField name="stdevC13" numFmtId="0">
      <sharedItems containsSemiMixedTypes="0" containsString="0" containsNumber="1" minValue="4.5851531506744701E-4" maxValue="0.55768246321019899"/>
    </cacheField>
    <cacheField name="stdevN15" numFmtId="0">
      <sharedItems containsSemiMixedTypes="0" containsString="0" containsNumber="1" minValue="2.997606326500334E-3" maxValue="1.4786412318086237"/>
    </cacheField>
    <cacheField name="C13soil_preinc" numFmtId="0">
      <sharedItems containsSemiMixedTypes="0" containsString="0" containsNumber="1" minValue="-26.200707486666662" maxValue="-26.200707486666662"/>
    </cacheField>
    <cacheField name="C13res_preinc" numFmtId="0">
      <sharedItems containsMixedTypes="1" containsNumber="1" minValue="-15.128040819999997" maxValue="-11.012204713346016"/>
    </cacheField>
    <cacheField name="g Initial dry soil" numFmtId="0">
      <sharedItems containsSemiMixedTypes="0" containsString="0" containsNumber="1" minValue="37.396515200000003" maxValue="37.979675999999998"/>
    </cacheField>
    <cacheField name="g Initial dry residue" numFmtId="0">
      <sharedItems containsSemiMixedTypes="0" containsString="0" containsNumber="1" minValue="0" maxValue="1.5078"/>
    </cacheField>
    <cacheField name="%C in residue" numFmtId="0">
      <sharedItems containsSemiMixedTypes="0" containsString="0" containsNumber="1" minValue="0" maxValue="49.628556188973313"/>
    </cacheField>
    <cacheField name="%C in soil" numFmtId="0">
      <sharedItems containsSemiMixedTypes="0" containsString="0" containsNumber="1" minValue="1.4259960530000002" maxValue="1.4259960530000002"/>
    </cacheField>
    <cacheField name="g InitialC_res" numFmtId="0">
      <sharedItems containsSemiMixedTypes="0" containsString="0" containsNumber="1" minValue="0" maxValue="0.74661199930691446" count="28">
        <n v="0.66357644587754672"/>
        <n v="0.66459284560151999"/>
        <n v="0.66410674138570658"/>
        <n v="0.66300195907703996"/>
        <n v="0.66631630600304004"/>
        <n v="0.66335548941581335"/>
        <n v="0.66798991633447324"/>
        <n v="0.66745676841322188"/>
        <n v="0.66874520922291258"/>
        <n v="0.67467484185234294"/>
        <n v="0.67454018517444003"/>
        <n v="0.67521346856395414"/>
        <n v="0.74661199930691446"/>
        <n v="0.74636385652596959"/>
        <n v="0.74522239973362325"/>
        <n v="0.33366174071645449"/>
        <n v="0.3335728827295793"/>
        <n v="0.3336173117230169"/>
        <n v="0.33709055035001634"/>
        <n v="0.33762917706162754"/>
        <n v="0.33686612255351162"/>
        <n v="0.37271045697918959"/>
        <n v="0.37290897120394545"/>
        <n v="0.37251194275443367"/>
        <n v="0.34538139435867987"/>
        <n v="0.34597997563139854"/>
        <n v="0.34607206505797067"/>
        <n v="0"/>
      </sharedItems>
    </cacheField>
    <cacheField name="g InitialC_soil" numFmtId="0">
      <sharedItems containsSemiMixedTypes="0" containsString="0" containsNumber="1" minValue="0.53327283071154519" maxValue="0.54158868070218835" count="33">
        <n v="0.53757228153713887"/>
        <n v="0.5336547010465702"/>
        <n v="0.53415135978587336"/>
        <n v="0.53398656455200844"/>
        <n v="0.53512649296281223"/>
        <n v="0.53517649979239879"/>
        <n v="0.53482872502300116"/>
        <n v="0.53546631210023021"/>
        <n v="0.53418545535150064"/>
        <n v="0.53376607989428582"/>
        <n v="0.53327283071154519"/>
        <n v="0.5348412267303978"/>
        <n v="0.53463892637434285"/>
        <n v="0.53338534607811505"/>
        <n v="0.53475939737289235"/>
        <n v="0.5350980799914562"/>
        <n v="0.535761807002333"/>
        <n v="0.53583795376556709"/>
        <n v="0.53514126770791726"/>
        <n v="0.53487645881487922"/>
        <n v="0.53436843488703345"/>
        <n v="0.53549586159044049"/>
        <n v="0.53415363282358186"/>
        <n v="0.5334489911339525"/>
        <n v="0.53477530863685174"/>
        <n v="0.53484236324925205"/>
        <n v="0.53554700493888141"/>
        <n v="0.54089992460858938"/>
        <n v="0.54013330913049662"/>
        <n v="0.54158868070218835"/>
        <n v="0.53528219604584315"/>
        <n v="0.53517877283010729"/>
        <n v="0.53482645198529266"/>
      </sharedItems>
    </cacheField>
    <cacheField name="total g Initial C" numFmtId="0">
      <sharedItems containsSemiMixedTypes="0" containsString="0" containsNumber="1" minValue="0.53482645198529266" maxValue="1.2812509256812574"/>
    </cacheField>
    <cacheField name="fr" numFmtId="0">
      <sharedItems containsSemiMixedTypes="0" containsString="0" containsNumber="1" minValue="0" maxValue="0.58321103463650437"/>
    </cacheField>
    <cacheField name="C13mix" numFmtId="0">
      <sharedItems containsSemiMixedTypes="0" containsString="0" containsNumber="1" minValue="-25.714770847812691" maxValue="-19.589817361942494"/>
    </cacheField>
    <cacheField name="fr2" numFmtId="0">
      <sharedItems containsSemiMixedTypes="0" containsString="0" containsNumber="1" minValue="0" maxValue="0.50398549344240473"/>
    </cacheField>
    <cacheField name="fs" numFmtId="0">
      <sharedItems containsSemiMixedTypes="0" containsString="0" containsNumber="1" minValue="0.49601450655759527" maxValue="1"/>
    </cacheField>
    <cacheField name="g_drymix" numFmtId="0">
      <sharedItems containsSemiMixedTypes="0" containsString="0" containsNumber="1" minValue="37.147609423759228" maxValue="39.007599410720488"/>
    </cacheField>
    <cacheField name="g C from residue" numFmtId="0">
      <sharedItems containsSemiMixedTypes="0" containsString="0" containsNumber="1" minValue="0" maxValue="0.52305459158198897"/>
    </cacheField>
    <cacheField name="g C from soil" numFmtId="0">
      <sharedItems containsSemiMixedTypes="0" containsString="0" containsNumber="1" minValue="0.46083472923531998" maxValue="0.5424542137563868"/>
    </cacheField>
    <cacheField name="total g C " numFmtId="0">
      <sharedItems containsSemiMixedTypes="0" containsString="0" containsNumber="1" minValue="0.47430196621417076" maxValue="1.0378366012270219"/>
    </cacheField>
    <cacheField name="g C from residue lost" numFmtId="0">
      <sharedItems containsSemiMixedTypes="0" containsString="0" containsNumber="1" minValue="0" maxValue="0.35527518870168107"/>
    </cacheField>
    <cacheField name="g C from soil lost" numFmtId="0">
      <sharedItems containsSemiMixedTypes="0" containsString="0" containsNumber="1" minValue="-9.1813830448416178E-3" maxValue="7.2614261898632515E-2"/>
    </cacheField>
    <cacheField name="% C from residue lost" numFmtId="0">
      <sharedItems containsSemiMixedTypes="0" containsString="0" containsNumber="1" minValue="0" maxValue="0.63128439443471318"/>
    </cacheField>
    <cacheField name="% C from soil lost" numFmtId="10">
      <sharedItems containsSemiMixedTypes="0" containsString="0" containsNumber="1" minValue="-1.7217046352410101E-2" maxValue="0.13612222181595354"/>
    </cacheField>
    <cacheField name="corrected %C from soil lost" numFmtId="10">
      <sharedItems containsSemiMixedTypes="0" containsString="0" containsNumber="1" minValue="0" maxValue="0.13612222181595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s v="1A"/>
    <s v="2023/04/03 18:03:03"/>
    <n v="10"/>
    <n v="29.669"/>
    <n v="0.67515911026481756"/>
    <x v="0"/>
    <n v="6.1183354314228687E-2"/>
    <x v="0"/>
    <n v="27.266999999999999"/>
    <n v="1238"/>
    <n v="0"/>
    <n v="-4"/>
    <n v="1.2"/>
    <n v="1.1769810000000001"/>
    <n v="1.8337488"/>
    <n v="20.907"/>
    <n v="-21.366769230769229"/>
    <x v="0"/>
    <n v="25.09"/>
    <n v="1736"/>
    <n v="12.8"/>
    <n v="7"/>
    <n v="0.74246199999999996"/>
    <n v="5.484"/>
    <n v="5.484"/>
    <n v="5.3622727272727273"/>
    <x v="0"/>
  </r>
  <r>
    <x v="0"/>
    <s v="1A"/>
    <s v="2023/04/03 18:11:51"/>
    <n v="11"/>
    <n v="28.236000000000001"/>
    <n v="0.65575203485746336"/>
    <x v="1"/>
    <n v="5.9219290840183257E-2"/>
    <x v="1"/>
    <n v="26.45"/>
    <n v="1218"/>
    <n v="0.4"/>
    <n v="-3.5"/>
    <n v="1.8"/>
    <n v="1.1770205"/>
    <n v="1.8342993999999999"/>
    <n v="20.927"/>
    <n v="-21.34676923076923"/>
    <x v="1"/>
    <n v="24.256"/>
    <n v="1724"/>
    <n v="15.1"/>
    <n v="9.6"/>
    <n v="0.74232609999999999"/>
    <n v="5.4690000000000003"/>
    <n v="5.4690000000000003"/>
    <n v="5.3472727272727276"/>
    <x v="1"/>
  </r>
  <r>
    <x v="0"/>
    <s v="1B"/>
    <s v="2023/04/03 18:20:39"/>
    <n v="12"/>
    <n v="31.036999999999999"/>
    <n v="0.73733731169299932"/>
    <x v="2"/>
    <n v="6.6469064921569773E-2"/>
    <x v="2"/>
    <n v="29.895"/>
    <n v="1333"/>
    <n v="0.3"/>
    <n v="-3.6"/>
    <n v="1.7"/>
    <n v="1.1772757"/>
    <n v="1.8339694"/>
    <n v="21.195"/>
    <n v="-21.078769230769229"/>
    <x v="2"/>
    <n v="27.347999999999999"/>
    <n v="1902"/>
    <n v="14.7"/>
    <n v="9.1"/>
    <n v="0.74254589999999998"/>
    <n v="5.6159999999999997"/>
    <n v="5.6159999999999997"/>
    <n v="5.494272727272727"/>
    <x v="2"/>
  </r>
  <r>
    <x v="0"/>
    <s v="1B"/>
    <s v="2023/04/03 18:29:26"/>
    <n v="13"/>
    <n v="31.132999999999999"/>
    <n v="0.75475395286066393"/>
    <x v="3"/>
    <n v="6.7230675625221059E-2"/>
    <x v="3"/>
    <n v="30.634"/>
    <n v="1391"/>
    <n v="0.7"/>
    <n v="-3.2"/>
    <n v="2.5"/>
    <n v="1.1771225000000001"/>
    <n v="1.8332463000000001"/>
    <n v="21.062999999999999"/>
    <n v="-21.21076923076923"/>
    <x v="3"/>
    <n v="27.675000000000001"/>
    <n v="1973"/>
    <n v="17.399999999999999"/>
    <n v="12.1"/>
    <n v="0.74227299999999996"/>
    <n v="5.25"/>
    <n v="5.25"/>
    <n v="5.1282727272727273"/>
    <x v="3"/>
  </r>
  <r>
    <x v="0"/>
    <s v="1C"/>
    <s v="2023/04/03 18:38:13"/>
    <n v="14"/>
    <n v="31.965"/>
    <n v="0.68877211973715891"/>
    <x v="4"/>
    <n v="6.5195209396273879E-2"/>
    <x v="4"/>
    <n v="27.841000000000001"/>
    <n v="1273"/>
    <n v="0.4"/>
    <n v="-3.6"/>
    <n v="1.8"/>
    <n v="1.1763840999999999"/>
    <n v="1.8343293000000001"/>
    <n v="20.356999999999999"/>
    <n v="-21.91676923076923"/>
    <x v="4"/>
    <n v="26.802"/>
    <n v="1904"/>
    <n v="15.2"/>
    <n v="9.5"/>
    <n v="0.74238040000000005"/>
    <n v="5.35"/>
    <n v="5.35"/>
    <n v="5.228272727272727"/>
    <x v="4"/>
  </r>
  <r>
    <x v="0"/>
    <s v="1C"/>
    <s v="2023/04/03 18:47:01"/>
    <n v="15"/>
    <n v="29.777000000000001"/>
    <n v="0.6434523267418768"/>
    <x v="5"/>
    <n v="6.0625866865366577E-2"/>
    <x v="5"/>
    <n v="25.933"/>
    <n v="1188"/>
    <n v="0.4"/>
    <n v="-3.6"/>
    <n v="1.7"/>
    <n v="1.1763767000000001"/>
    <n v="1.835248"/>
    <n v="20.337"/>
    <n v="-21.936769230769229"/>
    <x v="5"/>
    <n v="24.853000000000002"/>
    <n v="1742"/>
    <n v="15.2"/>
    <n v="9.6"/>
    <n v="0.74229339999999999"/>
    <n v="5.2889999999999997"/>
    <n v="5.2889999999999997"/>
    <n v="5.167272727272727"/>
    <x v="5"/>
  </r>
  <r>
    <x v="1"/>
    <s v="2A"/>
    <s v="2023/04/03 18:55:48"/>
    <n v="16"/>
    <n v="28.248999999999999"/>
    <n v="0.69921865881681378"/>
    <x v="6"/>
    <n v="6.242116197508419E-2"/>
    <x v="6"/>
    <n v="28.282"/>
    <n v="1275"/>
    <n v="0.4"/>
    <n v="-3.5"/>
    <n v="1.7"/>
    <n v="1.1775705999999999"/>
    <n v="1.833988"/>
    <n v="21.5"/>
    <n v="-20.773769230769229"/>
    <x v="6"/>
    <n v="25.617000000000001"/>
    <n v="1819"/>
    <n v="15.3"/>
    <n v="9.6999999999999993"/>
    <n v="0.74243360000000003"/>
    <n v="5.4960000000000004"/>
    <n v="5.4960000000000004"/>
    <n v="5.3742727272727278"/>
    <x v="6"/>
  </r>
  <r>
    <x v="1"/>
    <s v="2A"/>
    <s v="2023/04/03 19:04:35"/>
    <n v="17"/>
    <n v="31.722000000000001"/>
    <n v="0.80108360652137722"/>
    <x v="7"/>
    <n v="7.0054280051563389E-2"/>
    <x v="7"/>
    <n v="32.606000000000002"/>
    <n v="1457"/>
    <n v="0.9"/>
    <n v="-2.9"/>
    <n v="2.7"/>
    <n v="1.1774241000000001"/>
    <n v="1.8321844"/>
    <n v="21.42"/>
    <n v="-20.853769230769231"/>
    <x v="7"/>
    <n v="28.890999999999998"/>
    <n v="2067"/>
    <n v="18.2"/>
    <n v="13.1"/>
    <n v="0.74253809999999998"/>
    <n v="5.5910000000000002"/>
    <n v="5.5910000000000002"/>
    <n v="5.4692727272727284"/>
    <x v="7"/>
  </r>
  <r>
    <x v="1"/>
    <s v="2B"/>
    <s v="2023/04/03 19:13:23"/>
    <n v="18"/>
    <n v="28.838999999999999"/>
    <n v="0.75828548496359038"/>
    <x v="8"/>
    <n v="6.3874160936337868E-2"/>
    <x v="8"/>
    <n v="30.783999999999999"/>
    <n v="1392"/>
    <n v="0.7"/>
    <n v="-3.2"/>
    <n v="2.2000000000000002"/>
    <n v="1.1778333999999999"/>
    <n v="1.8321164999999999"/>
    <n v="21.803000000000001"/>
    <n v="-20.470769230769228"/>
    <x v="8"/>
    <n v="26.236999999999998"/>
    <n v="1900"/>
    <n v="16.8"/>
    <n v="11.5"/>
    <n v="0.74230300000000005"/>
    <n v="5.2480000000000002"/>
    <n v="5.2480000000000002"/>
    <n v="5.1262727272727284"/>
    <x v="8"/>
  </r>
  <r>
    <x v="1"/>
    <s v="2B"/>
    <s v="2023/04/03 19:22:10"/>
    <n v="19"/>
    <n v="31.306000000000001"/>
    <n v="0.8343831295780515"/>
    <x v="9"/>
    <n v="6.9936126997980033E-2"/>
    <x v="9"/>
    <n v="34.029000000000003"/>
    <n v="1513"/>
    <n v="0.5"/>
    <n v="-3.4"/>
    <n v="1.9"/>
    <n v="1.1776031"/>
    <n v="1.831172"/>
    <n v="21.635000000000002"/>
    <n v="-20.638769230769231"/>
    <x v="9"/>
    <n v="28.84"/>
    <n v="2070"/>
    <n v="15.7"/>
    <n v="10.3"/>
    <n v="0.74248170000000002"/>
    <n v="5.5910000000000002"/>
    <n v="5.5910000000000002"/>
    <n v="5.4692727272727284"/>
    <x v="9"/>
  </r>
  <r>
    <x v="1"/>
    <s v="2C"/>
    <s v="2023/04/03 19:30:57"/>
    <n v="20"/>
    <n v="30.382000000000001"/>
    <n v="0.81825031431857775"/>
    <x v="10"/>
    <n v="6.8976123674915665E-2"/>
    <x v="10"/>
    <n v="33.338999999999999"/>
    <n v="1478"/>
    <n v="0.4"/>
    <n v="-3.5"/>
    <n v="1.6"/>
    <n v="1.177781"/>
    <n v="1.8313123"/>
    <n v="21.802"/>
    <n v="-20.47176923076923"/>
    <x v="10"/>
    <n v="28.425999999999998"/>
    <n v="2043"/>
    <n v="15.1"/>
    <n v="9.6"/>
    <n v="0.74241460000000004"/>
    <n v="5.4729999999999999"/>
    <n v="5.4729999999999999"/>
    <n v="5.3512727272727272"/>
    <x v="10"/>
  </r>
  <r>
    <x v="1"/>
    <s v="2C"/>
    <s v="2023/04/03 20:06:07"/>
    <n v="24"/>
    <n v="28.111000000000001"/>
    <n v="0.75374135345399995"/>
    <x v="11"/>
    <n v="6.4300020319198153E-2"/>
    <x v="11"/>
    <n v="30.591000000000001"/>
    <n v="1397"/>
    <n v="0.1"/>
    <n v="-3.9"/>
    <n v="0.8"/>
    <n v="1.1775983000000001"/>
    <n v="1.8290671999999999"/>
    <n v="21.709"/>
    <n v="-20.56476923076923"/>
    <x v="11"/>
    <n v="26.419"/>
    <n v="1909"/>
    <n v="13.1"/>
    <n v="7.3"/>
    <n v="0.74244790000000005"/>
    <n v="5.5179999999999998"/>
    <n v="5.5179999999999998"/>
    <n v="5.3962727272727271"/>
    <x v="11"/>
  </r>
  <r>
    <x v="2"/>
    <s v="3A"/>
    <s v="2023/04/03 20:14:54"/>
    <n v="25"/>
    <n v="30.663"/>
    <n v="0.74219529035549026"/>
    <x v="12"/>
    <n v="7.4158579246260001E-2"/>
    <x v="12"/>
    <n v="30.100999999999999"/>
    <n v="1347"/>
    <n v="0.2"/>
    <n v="-3.7"/>
    <n v="1.1000000000000001"/>
    <n v="1.1790182"/>
    <n v="1.8309814"/>
    <n v="22.998000000000001"/>
    <n v="-19.275769230769232"/>
    <x v="12"/>
    <n v="30.669"/>
    <n v="2174"/>
    <n v="14.1"/>
    <n v="8.4"/>
    <n v="0.74072260000000001"/>
    <n v="3.21"/>
    <n v="3.21"/>
    <n v="3.0882727272727268"/>
    <x v="12"/>
  </r>
  <r>
    <x v="2"/>
    <s v="3A"/>
    <s v="2023/04/03 20:23:42"/>
    <n v="26"/>
    <n v="28.263999999999999"/>
    <n v="0.69843731307468226"/>
    <x v="13"/>
    <n v="6.7149204299805504E-2"/>
    <x v="13"/>
    <n v="28.248999999999999"/>
    <n v="1307"/>
    <n v="0.8"/>
    <n v="-3.1"/>
    <n v="2.1"/>
    <n v="1.1786485"/>
    <n v="1.831534"/>
    <n v="22.655999999999999"/>
    <n v="-19.61776923076923"/>
    <x v="13"/>
    <n v="27.64"/>
    <n v="1991"/>
    <n v="17.399999999999999"/>
    <n v="12.2"/>
    <n v="0.74071480000000001"/>
    <n v="3.181"/>
    <n v="3.181"/>
    <n v="3.0592727272727269"/>
    <x v="13"/>
  </r>
  <r>
    <x v="2"/>
    <s v="3B"/>
    <s v="2023/04/03 20:32:29"/>
    <n v="27"/>
    <n v="30.315000000000001"/>
    <n v="0.72636295648990501"/>
    <x v="14"/>
    <n v="7.0848300523489421E-2"/>
    <x v="14"/>
    <n v="29.43"/>
    <n v="1333"/>
    <n v="0.3"/>
    <n v="-3.6"/>
    <n v="1.3"/>
    <n v="1.1787873"/>
    <n v="1.8314773"/>
    <n v="22.802"/>
    <n v="-19.47176923076923"/>
    <x v="14"/>
    <n v="29.234000000000002"/>
    <n v="2081"/>
    <n v="14.6"/>
    <n v="9.1"/>
    <n v="0.74073849999999997"/>
    <n v="3.2639999999999998"/>
    <n v="3.2639999999999998"/>
    <n v="3.1422727272727271"/>
    <x v="14"/>
  </r>
  <r>
    <x v="2"/>
    <s v="3B"/>
    <s v="2023/04/03 20:41:16"/>
    <n v="28"/>
    <n v="29.927"/>
    <n v="0.6989108630563442"/>
    <x v="15"/>
    <n v="6.7654146283278233E-2"/>
    <x v="15"/>
    <n v="28.268999999999998"/>
    <n v="1312"/>
    <n v="0.8"/>
    <n v="-3.1"/>
    <n v="2.1"/>
    <n v="1.1779558000000001"/>
    <n v="1.8318300000000001"/>
    <n v="22.030999999999999"/>
    <n v="-20.24276923076923"/>
    <x v="15"/>
    <n v="27.856999999999999"/>
    <n v="1994"/>
    <n v="17.5"/>
    <n v="12.3"/>
    <n v="0.74083339999999998"/>
    <n v="3.3719999999999999"/>
    <n v="3.3719999999999999"/>
    <n v="3.2502727272727272"/>
    <x v="15"/>
  </r>
  <r>
    <x v="2"/>
    <s v="3C"/>
    <s v="2023/04/03 20:50:04"/>
    <n v="29"/>
    <n v="30.725999999999999"/>
    <n v="0.67859963720301519"/>
    <x v="16"/>
    <n v="6.8973802932422751E-2"/>
    <x v="16"/>
    <n v="27.411999999999999"/>
    <n v="1267"/>
    <n v="0.5"/>
    <n v="-3.4"/>
    <n v="1.6"/>
    <n v="1.1779847000000001"/>
    <n v="1.8315079000000001"/>
    <n v="22.059000000000001"/>
    <n v="-20.214769230769232"/>
    <x v="16"/>
    <n v="28.425000000000001"/>
    <n v="2066"/>
    <n v="15.4"/>
    <n v="10"/>
    <n v="0.74097369999999996"/>
    <n v="3.5139999999999998"/>
    <n v="3.5139999999999998"/>
    <n v="3.3922727272727271"/>
    <x v="16"/>
  </r>
  <r>
    <x v="2"/>
    <s v="3C"/>
    <s v="2023/04/03 20:58:51"/>
    <n v="30"/>
    <n v="31.414000000000001"/>
    <n v="0.70686323279516883"/>
    <x v="17"/>
    <n v="7.1111964617811524E-2"/>
    <x v="17"/>
    <n v="28.605"/>
    <n v="1313"/>
    <n v="0.5"/>
    <n v="-3.5"/>
    <n v="1.5"/>
    <n v="1.1779164"/>
    <n v="1.8311500000000001"/>
    <n v="22.038"/>
    <n v="-20.235769230769229"/>
    <x v="17"/>
    <n v="29.347999999999999"/>
    <n v="2123"/>
    <n v="15.8"/>
    <n v="10.4"/>
    <n v="0.74082930000000002"/>
    <n v="3.3119999999999998"/>
    <n v="3.3119999999999998"/>
    <n v="3.1902727272727271"/>
    <x v="17"/>
  </r>
  <r>
    <x v="3"/>
    <s v="4A"/>
    <s v="2023/04/03 21:07:38"/>
    <n v="31"/>
    <n v="29.908999999999999"/>
    <n v="0.74346835726012961"/>
    <x v="18"/>
    <n v="5.4024498980563523E-2"/>
    <x v="18"/>
    <n v="30.155000000000001"/>
    <n v="1384"/>
    <n v="0.4"/>
    <n v="-3.6"/>
    <n v="1.3"/>
    <n v="1.178134"/>
    <n v="1.8306794"/>
    <n v="22.254999999999999"/>
    <n v="-20.01876923076923"/>
    <x v="18"/>
    <n v="22.062999999999999"/>
    <n v="1612"/>
    <n v="15.1"/>
    <n v="9.6"/>
    <n v="0.74166120000000002"/>
    <n v="4.5380000000000003"/>
    <n v="4.5380000000000003"/>
    <n v="4.4162727272727276"/>
    <x v="18"/>
  </r>
  <r>
    <x v="3"/>
    <s v="4A"/>
    <s v="2023/04/03 21:16:26"/>
    <n v="32"/>
    <n v="31.724"/>
    <n v="0.78550750629541843"/>
    <x v="19"/>
    <n v="5.7520955738777017E-2"/>
    <x v="19"/>
    <n v="31.942"/>
    <n v="1425"/>
    <n v="0.4"/>
    <n v="-3.5"/>
    <n v="1.4"/>
    <n v="1.1780557"/>
    <n v="1.8303661"/>
    <n v="22.202999999999999"/>
    <n v="-20.07076923076923"/>
    <x v="19"/>
    <n v="23.536999999999999"/>
    <n v="1672"/>
    <n v="15.8"/>
    <n v="10.4"/>
    <n v="0.74148930000000002"/>
    <n v="4.2759999999999998"/>
    <n v="4.2759999999999998"/>
    <n v="4.1542727272727271"/>
    <x v="19"/>
  </r>
  <r>
    <x v="3"/>
    <s v="4B"/>
    <s v="2023/04/03 21:25:13"/>
    <n v="33"/>
    <n v="29.600999999999999"/>
    <n v="0.73648810638738893"/>
    <x v="20"/>
    <n v="5.2643251629472483E-2"/>
    <x v="20"/>
    <n v="29.859000000000002"/>
    <n v="1362"/>
    <n v="0.8"/>
    <n v="-3.1"/>
    <n v="2"/>
    <n v="1.1778226999999999"/>
    <n v="1.8308219999999999"/>
    <n v="21.969000000000001"/>
    <n v="-20.304769230769232"/>
    <x v="20"/>
    <n v="21.483000000000001"/>
    <n v="1524"/>
    <n v="17.8"/>
    <n v="12.6"/>
    <n v="0.7414425"/>
    <n v="4.2279999999999998"/>
    <n v="4.2279999999999998"/>
    <n v="4.1062727272727271"/>
    <x v="20"/>
  </r>
  <r>
    <x v="3"/>
    <s v="4B"/>
    <s v="2023/04/03 21:34:00"/>
    <n v="34"/>
    <n v="28.815000000000001"/>
    <n v="0.77218774969092085"/>
    <x v="21"/>
    <n v="5.40506653831693E-2"/>
    <x v="21"/>
    <n v="31.375"/>
    <n v="1428"/>
    <n v="0.5"/>
    <n v="-3.4"/>
    <n v="1.5"/>
    <n v="1.178196"/>
    <n v="1.8300129000000001"/>
    <n v="22.356999999999999"/>
    <n v="-19.91676923076923"/>
    <x v="21"/>
    <n v="22.074000000000002"/>
    <n v="1588"/>
    <n v="15.8"/>
    <n v="10.4"/>
    <n v="0.7414172"/>
    <n v="4.1989999999999998"/>
    <n v="4.1989999999999998"/>
    <n v="4.0772727272727272"/>
    <x v="21"/>
  </r>
  <r>
    <x v="3"/>
    <s v="4C"/>
    <s v="2023/04/03 22:09:10"/>
    <n v="38"/>
    <n v="30.747"/>
    <n v="0.76376869196242425"/>
    <x v="22"/>
    <n v="5.52222620503596E-2"/>
    <x v="22"/>
    <n v="31.016999999999999"/>
    <n v="1404"/>
    <n v="0.2"/>
    <n v="-3.8"/>
    <n v="0.7"/>
    <n v="1.1779991000000001"/>
    <n v="1.8293318999999999"/>
    <n v="22.213000000000001"/>
    <n v="-20.060769230769228"/>
    <x v="22"/>
    <n v="22.567"/>
    <n v="1600"/>
    <n v="13.5"/>
    <n v="7.8"/>
    <n v="0.74161140000000003"/>
    <n v="4.4880000000000004"/>
    <n v="4.4880000000000004"/>
    <n v="4.3662727272727277"/>
    <x v="22"/>
  </r>
  <r>
    <x v="3"/>
    <s v="4C"/>
    <s v="2023/04/03 22:17:57"/>
    <n v="39"/>
    <n v="29.305"/>
    <n v="0.70388181748245304"/>
    <x v="23"/>
    <n v="5.1516936041785498E-2"/>
    <x v="23"/>
    <n v="28.478999999999999"/>
    <n v="1288"/>
    <n v="0.4"/>
    <n v="-3.6"/>
    <n v="1.2"/>
    <n v="1.1781953999999999"/>
    <n v="1.831788"/>
    <n v="22.353000000000002"/>
    <n v="-19.920769230769231"/>
    <x v="23"/>
    <n v="21.010999999999999"/>
    <n v="1465"/>
    <n v="15.2"/>
    <n v="9.6999999999999993"/>
    <n v="0.74150119999999997"/>
    <n v="4.3559999999999999"/>
    <n v="4.3559999999999999"/>
    <n v="4.2342727272727272"/>
    <x v="23"/>
  </r>
  <r>
    <x v="4"/>
    <s v="5A"/>
    <s v="2023/04/03 22:26:44"/>
    <n v="40"/>
    <n v="31.76"/>
    <n v="0.77860315996316876"/>
    <x v="24"/>
    <n v="4.8032129764541742E-2"/>
    <x v="24"/>
    <n v="31.648"/>
    <n v="1409"/>
    <n v="0.7"/>
    <n v="-3.2"/>
    <n v="1.7"/>
    <n v="1.1778071000000001"/>
    <n v="1.8314876"/>
    <n v="22.026"/>
    <n v="-20.247769230769229"/>
    <x v="24"/>
    <n v="19.556000000000001"/>
    <n v="1353"/>
    <n v="17.2"/>
    <n v="11.9"/>
    <n v="0.7414288"/>
    <n v="4.2460000000000004"/>
    <n v="4.2460000000000004"/>
    <n v="4.1242727272727278"/>
    <x v="24"/>
  </r>
  <r>
    <x v="4"/>
    <s v="5A"/>
    <s v="2023/04/03 22:35:32"/>
    <n v="41"/>
    <n v="31.498000000000001"/>
    <n v="0.86445136392934774"/>
    <x v="25"/>
    <n v="5.0761740932473723E-2"/>
    <x v="25"/>
    <n v="35.317999999999998"/>
    <n v="1568"/>
    <n v="0.9"/>
    <n v="-3"/>
    <n v="2.1"/>
    <n v="1.1780889999999999"/>
    <n v="1.8303843"/>
    <n v="22.3"/>
    <n v="-19.973769230769228"/>
    <x v="25"/>
    <n v="20.695"/>
    <n v="1484"/>
    <n v="18.7"/>
    <n v="13.6"/>
    <n v="0.74122929999999998"/>
    <n v="4.1719999999999997"/>
    <n v="4.1719999999999997"/>
    <n v="4.050272727272727"/>
    <x v="25"/>
  </r>
  <r>
    <x v="4"/>
    <s v="5B"/>
    <s v="2023/04/03 22:44:19"/>
    <n v="42"/>
    <n v="28.541"/>
    <n v="0.73559164613735384"/>
    <x v="26"/>
    <n v="4.3952978290637573E-2"/>
    <x v="26"/>
    <n v="29.821000000000002"/>
    <n v="1371"/>
    <n v="0.6"/>
    <n v="-3.3"/>
    <n v="1.5"/>
    <n v="1.1779702000000001"/>
    <n v="1.8313302"/>
    <n v="22.169"/>
    <n v="-20.104769230769229"/>
    <x v="26"/>
    <n v="17.863"/>
    <n v="1288"/>
    <n v="16.2"/>
    <n v="10.9"/>
    <n v="0.74154240000000005"/>
    <n v="4.4420000000000002"/>
    <n v="4.4420000000000002"/>
    <n v="4.3202727272727266"/>
    <x v="26"/>
  </r>
  <r>
    <x v="4"/>
    <s v="5B"/>
    <s v="2023/04/03 22:53:06"/>
    <n v="43"/>
    <n v="31.3"/>
    <n v="0.79013124378695754"/>
    <x v="27"/>
    <n v="4.73376585025174E-2"/>
    <x v="27"/>
    <n v="32.139000000000003"/>
    <n v="1457"/>
    <n v="0.4"/>
    <n v="-3.5"/>
    <n v="1.3"/>
    <n v="1.1778632"/>
    <n v="1.8302787"/>
    <n v="22.11"/>
    <n v="-20.16376923076923"/>
    <x v="27"/>
    <n v="19.266999999999999"/>
    <n v="1355"/>
    <n v="15.5"/>
    <n v="10.1"/>
    <n v="0.74160099999999995"/>
    <n v="4.5019999999999998"/>
    <n v="4.5019999999999998"/>
    <n v="4.3802727272727271"/>
    <x v="27"/>
  </r>
  <r>
    <x v="4"/>
    <s v="5C"/>
    <s v="2023/04/03 23:01:54"/>
    <n v="44"/>
    <n v="30.414000000000001"/>
    <n v="0.74752224845725879"/>
    <x v="28"/>
    <n v="4.6172891982707853E-2"/>
    <x v="28"/>
    <n v="30.327000000000002"/>
    <n v="1393"/>
    <n v="0.6"/>
    <n v="-3.3"/>
    <n v="1.6"/>
    <n v="1.1777877999999999"/>
    <n v="1.8301409"/>
    <n v="22.041"/>
    <n v="-20.232769230769229"/>
    <x v="28"/>
    <n v="18.783000000000001"/>
    <n v="1358"/>
    <n v="16.8"/>
    <n v="11.5"/>
    <n v="0.74158570000000001"/>
    <n v="4.4969999999999999"/>
    <n v="4.4969999999999999"/>
    <n v="4.3752727272727272"/>
    <x v="28"/>
  </r>
  <r>
    <x v="4"/>
    <s v="5C"/>
    <s v="2023/04/03 23:10:41"/>
    <n v="45"/>
    <n v="30.818000000000001"/>
    <n v="0.75458911798573447"/>
    <x v="29"/>
    <n v="4.6659273506640168E-2"/>
    <x v="29"/>
    <n v="30.626999999999999"/>
    <n v="1384"/>
    <n v="0.4"/>
    <n v="-3.5"/>
    <n v="1.2"/>
    <n v="1.1776526"/>
    <n v="1.8299053999999999"/>
    <n v="21.939"/>
    <n v="-20.334769230769229"/>
    <x v="29"/>
    <n v="18.984999999999999"/>
    <n v="1349"/>
    <n v="15.5"/>
    <n v="10.1"/>
    <n v="0.74159710000000001"/>
    <n v="4.5129999999999999"/>
    <n v="4.5129999999999999"/>
    <n v="4.3912727272727272"/>
    <x v="29"/>
  </r>
  <r>
    <x v="5"/>
    <s v="6A"/>
    <s v="2023/04/03 23:19:28"/>
    <n v="46"/>
    <n v="29.279"/>
    <n v="0.55231167544125725"/>
    <x v="30"/>
    <n v="5.2015915612400869E-2"/>
    <x v="30"/>
    <n v="22.120999999999999"/>
    <n v="1060"/>
    <n v="0.7"/>
    <n v="-3.2"/>
    <n v="1.7"/>
    <n v="1.1757909"/>
    <n v="1.8325724000000001"/>
    <n v="20.135000000000002"/>
    <n v="-22.138769230769231"/>
    <x v="30"/>
    <n v="21.22"/>
    <n v="1508"/>
    <n v="17.2"/>
    <n v="12"/>
    <n v="0.74118150000000005"/>
    <n v="3.9430000000000001"/>
    <n v="3.9430000000000001"/>
    <n v="3.8212727272727269"/>
    <x v="30"/>
  </r>
  <r>
    <x v="5"/>
    <s v="6A"/>
    <s v="2023/04/03 23:28:16"/>
    <n v="47"/>
    <n v="29.353000000000002"/>
    <n v="0.56032899760887322"/>
    <x v="31"/>
    <n v="5.2893532637886417E-2"/>
    <x v="31"/>
    <n v="22.454999999999998"/>
    <n v="1082"/>
    <n v="0.4"/>
    <n v="-3.5"/>
    <n v="1.2"/>
    <n v="1.1758356000000001"/>
    <n v="1.8325471"/>
    <n v="20.192"/>
    <n v="-22.081769230769229"/>
    <x v="31"/>
    <n v="21.588000000000001"/>
    <n v="1537"/>
    <n v="15.5"/>
    <n v="10.1"/>
    <n v="0.74127799999999999"/>
    <n v="4.1059999999999999"/>
    <n v="4.1059999999999999"/>
    <n v="3.9842727272727272"/>
    <x v="31"/>
  </r>
  <r>
    <x v="5"/>
    <s v="6B"/>
    <s v="2023/04/03 23:37:03"/>
    <n v="48"/>
    <n v="29.928000000000001"/>
    <n v="0.54378358362835011"/>
    <x v="32"/>
    <n v="5.2948342661687207E-2"/>
    <x v="32"/>
    <n v="21.765999999999998"/>
    <n v="1028"/>
    <n v="0.3"/>
    <n v="-3.6"/>
    <n v="1"/>
    <n v="1.1759443999999999"/>
    <n v="1.8328188999999999"/>
    <n v="20.285"/>
    <n v="-21.988769230769229"/>
    <x v="32"/>
    <n v="21.611000000000001"/>
    <n v="1505"/>
    <n v="14.8"/>
    <n v="9.3000000000000007"/>
    <n v="0.74128709999999998"/>
    <n v="4.1150000000000002"/>
    <n v="4.1150000000000002"/>
    <n v="3.993272727272728"/>
    <x v="32"/>
  </r>
  <r>
    <x v="5"/>
    <s v="6B"/>
    <s v="2023/04/04 00:12:12"/>
    <n v="52"/>
    <n v="31.568000000000001"/>
    <n v="0.59506402197936692"/>
    <x v="33"/>
    <n v="5.6555128928333351E-2"/>
    <x v="33"/>
    <n v="23.905000000000001"/>
    <n v="1133"/>
    <n v="0.2"/>
    <n v="-3.8"/>
    <n v="0.6"/>
    <n v="1.1758755999999999"/>
    <n v="1.8282567000000001"/>
    <n v="20.352"/>
    <n v="-21.921769230769229"/>
    <x v="33"/>
    <n v="23.129000000000001"/>
    <n v="1651"/>
    <n v="13.9"/>
    <n v="8.3000000000000007"/>
    <n v="0.7412455"/>
    <n v="4.1280000000000001"/>
    <n v="4.1280000000000001"/>
    <n v="4.0062727272727274"/>
    <x v="33"/>
  </r>
  <r>
    <x v="5"/>
    <s v="6C"/>
    <s v="2023/04/04 00:20:59"/>
    <n v="53"/>
    <n v="31.699000000000002"/>
    <n v="0.59386817611446185"/>
    <x v="34"/>
    <n v="5.5497609464724353E-2"/>
    <x v="34"/>
    <n v="23.855"/>
    <n v="1136"/>
    <n v="0.3"/>
    <n v="-3.6"/>
    <n v="0.9"/>
    <n v="1.1756021000000001"/>
    <n v="1.8316133000000001"/>
    <n v="20.04"/>
    <n v="-22.23376923076923"/>
    <x v="34"/>
    <n v="22.683"/>
    <n v="1611"/>
    <n v="14.5"/>
    <n v="8.9"/>
    <n v="0.74139829999999995"/>
    <n v="4.3310000000000004"/>
    <n v="4.3310000000000004"/>
    <n v="4.2092727272727277"/>
    <x v="34"/>
  </r>
  <r>
    <x v="5"/>
    <s v="6C"/>
    <s v="2023/04/04 00:29:46"/>
    <n v="54"/>
    <n v="30.768000000000001"/>
    <n v="0.56148068636814374"/>
    <x v="35"/>
    <n v="5.3084155388999153E-2"/>
    <x v="35"/>
    <n v="22.503"/>
    <n v="1046"/>
    <n v="0.3"/>
    <n v="-3.6"/>
    <n v="1"/>
    <n v="1.1759584000000001"/>
    <n v="1.8336600999999999"/>
    <n v="20.349"/>
    <n v="-21.924769230769229"/>
    <x v="35"/>
    <n v="21.667999999999999"/>
    <n v="1477"/>
    <n v="15"/>
    <n v="9.5"/>
    <n v="0.7412261"/>
    <n v="4.1040000000000001"/>
    <n v="4.1040000000000001"/>
    <n v="3.982272727272727"/>
    <x v="35"/>
  </r>
  <r>
    <x v="6"/>
    <s v="7A"/>
    <s v="2023/04/04 13:05:43"/>
    <n v="10"/>
    <n v="29.786999999999999"/>
    <n v="0.62399058557598264"/>
    <x v="36"/>
    <n v="4.5414397363599777E-2"/>
    <x v="36"/>
    <n v="25.361999999999998"/>
    <n v="1188"/>
    <n v="0.1"/>
    <n v="-3.9"/>
    <n v="1.8"/>
    <n v="1.1766053999999999"/>
    <n v="1.8353569000000001"/>
    <n v="20.925999999999998"/>
    <n v="-21.24816666666667"/>
    <x v="36"/>
    <n v="18.978000000000002"/>
    <n v="1314"/>
    <n v="20"/>
    <n v="12.4"/>
    <n v="0.74178829999999996"/>
    <n v="4.7549999999999999"/>
    <n v="4.7549999999999999"/>
    <n v="4.6552727272727266"/>
    <x v="36"/>
  </r>
  <r>
    <x v="6"/>
    <s v="7A"/>
    <s v="2023/04/04 13:14:30"/>
    <n v="11"/>
    <n v="29.763999999999999"/>
    <n v="0.62702584635977132"/>
    <x v="37"/>
    <n v="4.5264845517824233E-2"/>
    <x v="37"/>
    <n v="25.492999999999999"/>
    <n v="1192"/>
    <n v="0.3"/>
    <n v="-3.6"/>
    <n v="2.1"/>
    <n v="1.1766455"/>
    <n v="1.8359901000000001"/>
    <n v="20.936"/>
    <n v="-21.238166666666661"/>
    <x v="37"/>
    <n v="18.914000000000001"/>
    <n v="1333"/>
    <n v="21.7"/>
    <n v="14.3"/>
    <n v="0.74162139999999999"/>
    <n v="4.5090000000000003"/>
    <n v="4.5090000000000003"/>
    <n v="4.409272727272727"/>
    <x v="37"/>
  </r>
  <r>
    <x v="6"/>
    <s v="7B"/>
    <s v="2023/04/04 13:23:17"/>
    <n v="12"/>
    <n v="31.262"/>
    <n v="0.59599565043025959"/>
    <x v="38"/>
    <n v="4.5477482949951138E-2"/>
    <x v="38"/>
    <n v="24.155000000000001"/>
    <n v="1122"/>
    <n v="0.3"/>
    <n v="-3.6"/>
    <n v="1.9"/>
    <n v="1.1764319000000001"/>
    <n v="1.8377231999999999"/>
    <n v="20.698"/>
    <n v="-21.476166666666661"/>
    <x v="38"/>
    <n v="19.004999999999999"/>
    <n v="1336"/>
    <n v="20.8"/>
    <n v="13.5"/>
    <n v="0.74186410000000003"/>
    <n v="4.8230000000000004"/>
    <n v="4.8230000000000004"/>
    <n v="4.7232727272727271"/>
    <x v="38"/>
  </r>
  <r>
    <x v="6"/>
    <s v="7B"/>
    <s v="2023/04/04 13:32:04"/>
    <n v="13"/>
    <n v="30.646999999999998"/>
    <n v="0.62292462346279609"/>
    <x v="39"/>
    <n v="4.5526546810001442E-2"/>
    <x v="39"/>
    <n v="25.315999999999999"/>
    <n v="1186"/>
    <n v="0.7"/>
    <n v="-3.2"/>
    <n v="2.6"/>
    <n v="1.1762656"/>
    <n v="1.8370500000000001"/>
    <n v="20.565000000000001"/>
    <n v="-21.60916666666666"/>
    <x v="39"/>
    <n v="19.026"/>
    <n v="1338"/>
    <n v="22.8"/>
    <n v="15.8"/>
    <n v="0.74185610000000002"/>
    <n v="4.8600000000000003"/>
    <n v="4.8600000000000003"/>
    <n v="4.7602727272727279"/>
    <x v="39"/>
  </r>
  <r>
    <x v="6"/>
    <s v="7C"/>
    <s v="2023/04/04 13:40:52"/>
    <n v="14"/>
    <n v="29.068999999999999"/>
    <n v="0.61680546686478921"/>
    <x v="40"/>
    <n v="4.4271169651568673E-2"/>
    <x v="40"/>
    <n v="25.052"/>
    <n v="1175"/>
    <n v="0.4"/>
    <n v="-3.5"/>
    <n v="2"/>
    <n v="1.1767814999999999"/>
    <n v="1.8369728000000001"/>
    <n v="21.068000000000001"/>
    <n v="-21.10616666666666"/>
    <x v="40"/>
    <n v="18.489000000000001"/>
    <n v="1316"/>
    <n v="20.9"/>
    <n v="13.8"/>
    <n v="0.74161100000000002"/>
    <n v="4.4779999999999998"/>
    <n v="4.4779999999999998"/>
    <n v="4.3782727272727264"/>
    <x v="40"/>
  </r>
  <r>
    <x v="6"/>
    <s v="7C"/>
    <s v="2023/04/04 13:49:39"/>
    <n v="15"/>
    <n v="28.779"/>
    <n v="0.61265507766760541"/>
    <x v="41"/>
    <n v="4.4095714375928081E-2"/>
    <x v="41"/>
    <n v="24.873000000000001"/>
    <n v="1165"/>
    <n v="0.4"/>
    <n v="-3.6"/>
    <n v="2"/>
    <n v="1.1767458"/>
    <n v="1.8367435999999999"/>
    <n v="21.029"/>
    <n v="-21.145166666666661"/>
    <x v="41"/>
    <n v="18.414000000000001"/>
    <n v="1325"/>
    <n v="21"/>
    <n v="14"/>
    <n v="0.74133369999999998"/>
    <n v="4.3040000000000003"/>
    <n v="4.3040000000000003"/>
    <n v="4.2042727272727269"/>
    <x v="41"/>
  </r>
  <r>
    <x v="7"/>
    <s v="8A"/>
    <s v="2023/04/04 13:58:27"/>
    <n v="16"/>
    <n v="31.564"/>
    <n v="0.59555455209832731"/>
    <x v="42"/>
    <n v="4.1631477619661031E-2"/>
    <x v="42"/>
    <n v="24.135999999999999"/>
    <n v="1125"/>
    <n v="0.4"/>
    <n v="-3.6"/>
    <n v="1.9"/>
    <n v="1.1759922"/>
    <n v="1.8378053000000001"/>
    <n v="20.282"/>
    <n v="-21.892166666666661"/>
    <x v="42"/>
    <n v="17.361999999999998"/>
    <n v="1222"/>
    <n v="20.3"/>
    <n v="13.3"/>
    <n v="0.74205509999999997"/>
    <n v="5.2850000000000001"/>
    <n v="5.2850000000000001"/>
    <n v="5.1852727272727268"/>
    <x v="42"/>
  </r>
  <r>
    <x v="7"/>
    <s v="8A"/>
    <s v="2023/04/04 14:07:14"/>
    <n v="17"/>
    <n v="31.805"/>
    <n v="0.61617950376925379"/>
    <x v="43"/>
    <n v="4.2147303879671097E-2"/>
    <x v="43"/>
    <n v="25.024999999999999"/>
    <n v="1169"/>
    <n v="0.4"/>
    <n v="-3.6"/>
    <n v="1.8"/>
    <n v="1.1759491"/>
    <n v="1.8369911999999999"/>
    <n v="20.271000000000001"/>
    <n v="-21.90316666666666"/>
    <x v="43"/>
    <n v="17.582000000000001"/>
    <n v="1265"/>
    <n v="20.2"/>
    <n v="13.3"/>
    <n v="0.74203799999999998"/>
    <n v="5.133"/>
    <n v="5.133"/>
    <n v="5.0332727272727276"/>
    <x v="43"/>
  </r>
  <r>
    <x v="7"/>
    <s v="8B"/>
    <s v="2023/04/04 14:16:01"/>
    <n v="18"/>
    <n v="29.47"/>
    <n v="0.54709479153778606"/>
    <x v="44"/>
    <n v="3.7121042030797607E-2"/>
    <x v="44"/>
    <n v="22.052"/>
    <n v="1052"/>
    <n v="0.3"/>
    <n v="-3.6"/>
    <n v="1.6"/>
    <n v="1.1760332"/>
    <n v="1.8377973999999999"/>
    <n v="20.317"/>
    <n v="-21.857166666666661"/>
    <x v="44"/>
    <n v="15.443"/>
    <n v="1107"/>
    <n v="19"/>
    <n v="12.1"/>
    <n v="0.74212540000000005"/>
    <n v="5.2270000000000003"/>
    <n v="5.2270000000000003"/>
    <n v="5.127272727272727"/>
    <x v="44"/>
  </r>
  <r>
    <x v="7"/>
    <s v="8B"/>
    <s v="2023/04/04 14:24:48"/>
    <n v="19"/>
    <n v="28.803999999999998"/>
    <n v="0.54930722290893841"/>
    <x v="45"/>
    <n v="3.7994586285573007E-2"/>
    <x v="45"/>
    <n v="22.146999999999998"/>
    <n v="1059"/>
    <n v="0.3"/>
    <n v="-3.6"/>
    <n v="1.6"/>
    <n v="1.1761127"/>
    <n v="1.8382151"/>
    <n v="20.382000000000001"/>
    <n v="-21.79216666666666"/>
    <x v="45"/>
    <n v="15.814"/>
    <n v="1149"/>
    <n v="18.899999999999999"/>
    <n v="12.1"/>
    <n v="0.74205699999999997"/>
    <n v="5.3"/>
    <n v="5.3"/>
    <n v="5.2002727272727274"/>
    <x v="45"/>
  </r>
  <r>
    <x v="7"/>
    <s v="8C"/>
    <s v="2023/04/04 14:33:36"/>
    <n v="20"/>
    <n v="29.38"/>
    <n v="0.58909911307880392"/>
    <x v="46"/>
    <n v="3.8883852147371653E-2"/>
    <x v="46"/>
    <n v="23.858000000000001"/>
    <n v="1111"/>
    <n v="0.3"/>
    <n v="-3.6"/>
    <n v="1.5"/>
    <n v="1.1765289000000001"/>
    <n v="1.837677"/>
    <n v="20.79"/>
    <n v="-21.384166666666669"/>
    <x v="46"/>
    <n v="16.192"/>
    <n v="1144"/>
    <n v="18.600000000000001"/>
    <n v="11.9"/>
    <n v="0.74220410000000003"/>
    <n v="5.3650000000000002"/>
    <n v="5.3650000000000002"/>
    <n v="5.2652727272727269"/>
    <x v="46"/>
  </r>
  <r>
    <x v="7"/>
    <s v="8C"/>
    <s v="2023/04/04 15:08:45"/>
    <n v="24"/>
    <n v="31.963999999999999"/>
    <n v="0.6014734817051397"/>
    <x v="47"/>
    <n v="4.1591607497360537E-2"/>
    <x v="47"/>
    <n v="24.390999999999998"/>
    <n v="1133"/>
    <n v="0.2"/>
    <n v="-3.8"/>
    <n v="1.2"/>
    <n v="1.1764576"/>
    <n v="1.8361970999999999"/>
    <n v="20.791"/>
    <n v="-21.383166666666661"/>
    <x v="47"/>
    <n v="17.344999999999999"/>
    <n v="1214"/>
    <n v="17.100000000000001"/>
    <n v="10.4"/>
    <n v="0.742093"/>
    <n v="5.202"/>
    <n v="5.202"/>
    <n v="5.1022727272727266"/>
    <x v="47"/>
  </r>
  <r>
    <x v="8"/>
    <s v="9A"/>
    <s v="2023/04/04 15:17:32"/>
    <n v="25"/>
    <n v="31.788"/>
    <n v="0.51921388117971601"/>
    <x v="48"/>
    <n v="3.9299990593437022E-2"/>
    <x v="48"/>
    <n v="20.856000000000002"/>
    <n v="993"/>
    <n v="1"/>
    <n v="-2.8"/>
    <n v="2.7"/>
    <n v="1.1750187000000001"/>
    <n v="1.8382153999999999"/>
    <n v="19.414999999999999"/>
    <n v="-22.759166666666669"/>
    <x v="48"/>
    <n v="16.369"/>
    <n v="1144"/>
    <n v="22.5"/>
    <n v="16.399999999999999"/>
    <n v="0.74255579999999999"/>
    <n v="5.8680000000000003"/>
    <n v="5.8680000000000003"/>
    <n v="5.768272727272727"/>
    <x v="48"/>
  </r>
  <r>
    <x v="8"/>
    <s v="9A"/>
    <s v="2023/04/04 15:26:20"/>
    <n v="26"/>
    <n v="30.606000000000002"/>
    <n v="0.51545678149917795"/>
    <x v="49"/>
    <n v="3.860398085347385E-2"/>
    <x v="49"/>
    <n v="20.695"/>
    <n v="999"/>
    <n v="0.9"/>
    <n v="-2.9"/>
    <n v="2.6"/>
    <n v="1.1749331999999999"/>
    <n v="1.8375539999999999"/>
    <n v="19.341000000000001"/>
    <n v="-22.83316666666666"/>
    <x v="49"/>
    <n v="16.073"/>
    <n v="1163"/>
    <n v="21.7"/>
    <n v="15.6"/>
    <n v="0.7423168"/>
    <n v="5.5439999999999996"/>
    <n v="5.5439999999999996"/>
    <n v="5.4442727272727272"/>
    <x v="49"/>
  </r>
  <r>
    <x v="8"/>
    <s v="9B"/>
    <s v="2023/04/04 15:35:07"/>
    <n v="27"/>
    <n v="31.687000000000001"/>
    <n v="0.53672700743103685"/>
    <x v="50"/>
    <n v="3.9737107293351351E-2"/>
    <x v="50"/>
    <n v="21.606999999999999"/>
    <n v="1027"/>
    <n v="0.5"/>
    <n v="-3.4"/>
    <n v="1.8"/>
    <n v="1.1751225999999999"/>
    <n v="1.8375618"/>
    <n v="19.518999999999998"/>
    <n v="-22.65516666666667"/>
    <x v="50"/>
    <n v="16.555"/>
    <n v="1169"/>
    <n v="19.3"/>
    <n v="13"/>
    <n v="0.7426623"/>
    <n v="5.9809999999999999"/>
    <n v="5.9809999999999999"/>
    <n v="5.8812727272727274"/>
    <x v="50"/>
  </r>
  <r>
    <x v="8"/>
    <s v="9B"/>
    <s v="2023/04/04 15:43:54"/>
    <n v="28"/>
    <n v="28.574999999999999"/>
    <n v="0.47519086478828232"/>
    <x v="51"/>
    <n v="3.5112152769109943E-2"/>
    <x v="51"/>
    <n v="18.972000000000001"/>
    <n v="931"/>
    <n v="0.5"/>
    <n v="-3.5"/>
    <n v="1.6"/>
    <n v="1.1753456"/>
    <n v="1.8390706999999999"/>
    <n v="19.696000000000002"/>
    <n v="-22.47816666666666"/>
    <x v="51"/>
    <n v="14.590999999999999"/>
    <n v="1046"/>
    <n v="18.5"/>
    <n v="12.2"/>
    <n v="0.74257910000000005"/>
    <n v="5.8310000000000004"/>
    <n v="5.8310000000000004"/>
    <n v="5.731272727272728"/>
    <x v="51"/>
  </r>
  <r>
    <x v="8"/>
    <s v="9C"/>
    <s v="2023/04/04 15:52:41"/>
    <n v="29"/>
    <n v="29.721"/>
    <n v="0.46571076884250401"/>
    <x v="52"/>
    <n v="3.634105640737216E-2"/>
    <x v="52"/>
    <n v="18.567"/>
    <n v="898"/>
    <n v="0.5"/>
    <n v="-3.5"/>
    <n v="1.6"/>
    <n v="1.1748809"/>
    <n v="1.8389198"/>
    <n v="19.271999999999998"/>
    <n v="-22.90216666666667"/>
    <x v="52"/>
    <n v="15.112"/>
    <n v="1064"/>
    <n v="19"/>
    <n v="12.7"/>
    <n v="0.74236979999999997"/>
    <n v="5.6340000000000003"/>
    <n v="5.6340000000000003"/>
    <n v="5.534272727272727"/>
    <x v="52"/>
  </r>
  <r>
    <x v="8"/>
    <s v="9C"/>
    <s v="2023/04/04 16:01:28"/>
    <n v="30"/>
    <n v="29.009"/>
    <n v="0.46390771767862182"/>
    <x v="53"/>
    <n v="3.5952022029974433E-2"/>
    <x v="53"/>
    <n v="18.489999999999998"/>
    <n v="903"/>
    <n v="0.6"/>
    <n v="-3.3"/>
    <n v="1.9"/>
    <n v="1.1749191999999999"/>
    <n v="1.8385640000000001"/>
    <n v="19.321999999999999"/>
    <n v="-22.852166666666669"/>
    <x v="53"/>
    <n v="14.946999999999999"/>
    <n v="1074"/>
    <n v="19.399999999999999"/>
    <n v="13.3"/>
    <n v="0.74243530000000002"/>
    <n v="5.6719999999999997"/>
    <n v="5.6719999999999997"/>
    <n v="5.5722727272727273"/>
    <x v="53"/>
  </r>
  <r>
    <x v="9"/>
    <s v="S1A"/>
    <s v="2023/04/04 16:10:15"/>
    <n v="31"/>
    <n v="28.959"/>
    <n v="0.37666486967843188"/>
    <x v="54"/>
    <n v="3.3543836125238632E-2"/>
    <x v="54"/>
    <n v="14.775"/>
    <n v="737"/>
    <n v="0.5"/>
    <n v="-3.4"/>
    <n v="1.7"/>
    <n v="1.1724186000000001"/>
    <n v="1.8407883"/>
    <n v="16.936"/>
    <n v="-25.238166666666661"/>
    <x v="54"/>
    <n v="13.927"/>
    <n v="989"/>
    <n v="18.3"/>
    <n v="12"/>
    <n v="0.74309009999999998"/>
    <n v="6.6239999999999997"/>
    <n v="6.6239999999999997"/>
    <n v="6.5242727272727272"/>
    <x v="54"/>
  </r>
  <r>
    <x v="9"/>
    <s v="S1A"/>
    <s v="2023/04/04 16:19:03"/>
    <n v="32"/>
    <n v="30.071999999999999"/>
    <n v="0.38528187435923522"/>
    <x v="55"/>
    <n v="3.4878472646661558E-2"/>
    <x v="55"/>
    <n v="15.141"/>
    <n v="762"/>
    <n v="0.4"/>
    <n v="-3.6"/>
    <n v="1.4"/>
    <n v="1.1723976"/>
    <n v="1.8412955"/>
    <n v="16.905999999999999"/>
    <n v="-25.268166666666669"/>
    <x v="55"/>
    <n v="14.492000000000001"/>
    <n v="1033"/>
    <n v="17.3"/>
    <n v="11.1"/>
    <n v="0.7426836"/>
    <n v="6.0259999999999998"/>
    <n v="6.0259999999999998"/>
    <n v="5.9262727272727256"/>
    <x v="55"/>
  </r>
  <r>
    <x v="9"/>
    <s v="S1B"/>
    <s v="2023/04/04 16:27:50"/>
    <n v="33"/>
    <n v="30.053000000000001"/>
    <n v="0.39180030758821388"/>
    <x v="56"/>
    <n v="3.5053147605588232E-2"/>
    <x v="56"/>
    <n v="15.417999999999999"/>
    <n v="771"/>
    <n v="0.4"/>
    <n v="-3.5"/>
    <n v="1.4"/>
    <n v="1.1722561"/>
    <n v="1.8408116000000001"/>
    <n v="16.792000000000002"/>
    <n v="-25.382166666666659"/>
    <x v="56"/>
    <n v="14.566000000000001"/>
    <n v="1033"/>
    <n v="17.5"/>
    <n v="11.3"/>
    <n v="0.74243749999999997"/>
    <n v="5.9290000000000003"/>
    <n v="5.9290000000000003"/>
    <n v="5.8292727272727269"/>
    <x v="56"/>
  </r>
  <r>
    <x v="9"/>
    <s v="S1B"/>
    <s v="2023/04/04 16:36:37"/>
    <n v="34"/>
    <n v="28.236000000000001"/>
    <n v="0.35099746309465812"/>
    <x v="57"/>
    <n v="3.2318715844334912E-2"/>
    <x v="57"/>
    <n v="13.686"/>
    <n v="679"/>
    <n v="0.4"/>
    <n v="-3.5"/>
    <n v="1.3"/>
    <n v="1.1723193999999999"/>
    <n v="1.8417739"/>
    <n v="16.823"/>
    <n v="-25.351166666666661"/>
    <x v="57"/>
    <n v="13.409000000000001"/>
    <n v="922"/>
    <n v="17.5"/>
    <n v="11.4"/>
    <n v="0.74239659999999996"/>
    <n v="5.67"/>
    <n v="5.67"/>
    <n v="5.5702727272727266"/>
    <x v="57"/>
  </r>
  <r>
    <x v="9"/>
    <s v="S1C"/>
    <s v="2023/04/04 17:11:45"/>
    <n v="38"/>
    <n v="29.681000000000001"/>
    <n v="0.38080916288281053"/>
    <x v="58"/>
    <n v="3.3950314090632497E-2"/>
    <x v="58"/>
    <n v="14.951000000000001"/>
    <n v="750"/>
    <n v="0.6"/>
    <n v="-3.3"/>
    <n v="1.7"/>
    <n v="1.1721979"/>
    <n v="1.8386209"/>
    <n v="16.835999999999999"/>
    <n v="-25.33816666666667"/>
    <x v="58"/>
    <n v="14.099"/>
    <n v="1003"/>
    <n v="21.1"/>
    <n v="15.4"/>
    <n v="0.74128260000000001"/>
    <n v="3.9430000000000001"/>
    <n v="3.9430000000000001"/>
    <n v="3.8432727272727272"/>
    <x v="58"/>
  </r>
  <r>
    <x v="9"/>
    <s v="S1C"/>
    <s v="2023/04/04 17:20:32"/>
    <n v="39"/>
    <n v="28.599"/>
    <n v="0.36349469464771073"/>
    <x v="59"/>
    <n v="3.2772982580028642E-2"/>
    <x v="59"/>
    <n v="14.215999999999999"/>
    <n v="714"/>
    <n v="0.4"/>
    <n v="-3.5"/>
    <n v="1.3"/>
    <n v="1.17225"/>
    <n v="1.8412866000000001"/>
    <n v="16.826000000000001"/>
    <n v="-25.348166666666661"/>
    <x v="59"/>
    <n v="13.601000000000001"/>
    <n v="949"/>
    <n v="16.5"/>
    <n v="10.4"/>
    <n v="0.74258749999999996"/>
    <n v="6.0209999999999999"/>
    <n v="6.0209999999999999"/>
    <n v="5.9212727272727266"/>
    <x v="59"/>
  </r>
  <r>
    <x v="10"/>
    <s v="S2A"/>
    <s v="2023/04/04 17:29:19"/>
    <n v="40"/>
    <n v="31.361999999999998"/>
    <n v="0.41796408375854122"/>
    <x v="60"/>
    <n v="3.6468344988842709E-2"/>
    <x v="60"/>
    <n v="16.530999999999999"/>
    <n v="818"/>
    <n v="0.4"/>
    <n v="-3.6"/>
    <n v="1.2"/>
    <n v="1.1722294"/>
    <n v="1.8408800000000001"/>
    <n v="16.824000000000002"/>
    <n v="-25.350166666666659"/>
    <x v="60"/>
    <n v="15.166"/>
    <n v="1067"/>
    <n v="16.8"/>
    <n v="10.8"/>
    <n v="0.74262570000000006"/>
    <n v="6.2320000000000002"/>
    <n v="6.2320000000000002"/>
    <n v="6.1322727272727278"/>
    <x v="60"/>
  </r>
  <r>
    <x v="10"/>
    <s v="S2A"/>
    <s v="2023/04/04 17:38:07"/>
    <n v="41"/>
    <n v="31.963999999999999"/>
    <n v="0.42268436346472221"/>
    <x v="61"/>
    <n v="3.7106908555562881E-2"/>
    <x v="61"/>
    <n v="16.731999999999999"/>
    <n v="831"/>
    <n v="0.3"/>
    <n v="-3.6"/>
    <n v="1.1000000000000001"/>
    <n v="1.1721664999999999"/>
    <n v="1.8406857999999999"/>
    <n v="16.768000000000001"/>
    <n v="-25.40616666666666"/>
    <x v="61"/>
    <n v="15.436999999999999"/>
    <n v="1097"/>
    <n v="16.600000000000001"/>
    <n v="10.5"/>
    <n v="0.74274569999999995"/>
    <n v="6.2270000000000003"/>
    <n v="6.2270000000000003"/>
    <n v="6.127272727272727"/>
    <x v="61"/>
  </r>
  <r>
    <x v="10"/>
    <s v="S2B"/>
    <s v="2023/04/04 17:46:54"/>
    <n v="42"/>
    <n v="31.044"/>
    <n v="0.39890392553400961"/>
    <x v="62"/>
    <n v="3.570673734991154E-2"/>
    <x v="62"/>
    <n v="15.72"/>
    <n v="785"/>
    <n v="0.3"/>
    <n v="-3.7"/>
    <n v="1"/>
    <n v="1.17232"/>
    <n v="1.841116"/>
    <n v="16.913"/>
    <n v="-25.261166666666661"/>
    <x v="62"/>
    <n v="14.843"/>
    <n v="1056"/>
    <n v="16.399999999999999"/>
    <n v="10.3"/>
    <n v="0.7425638"/>
    <n v="6.1929999999999996"/>
    <n v="6.1929999999999996"/>
    <n v="6.0932727272727263"/>
    <x v="62"/>
  </r>
  <r>
    <x v="10"/>
    <s v="S2B"/>
    <s v="2023/04/04 17:55:41"/>
    <n v="43"/>
    <n v="30.370999999999999"/>
    <n v="0.39292957709638049"/>
    <x v="63"/>
    <n v="3.4795845866367588E-2"/>
    <x v="63"/>
    <n v="15.465999999999999"/>
    <n v="765"/>
    <n v="0.4"/>
    <n v="-3.5"/>
    <n v="1.2"/>
    <n v="1.1722011999999999"/>
    <n v="1.8409517"/>
    <n v="16.806999999999999"/>
    <n v="-25.36716666666667"/>
    <x v="63"/>
    <n v="14.457000000000001"/>
    <n v="1007"/>
    <n v="16.899999999999999"/>
    <n v="11"/>
    <n v="0.74251"/>
    <n v="5.81"/>
    <n v="5.81"/>
    <n v="5.7102727272727272"/>
    <x v="63"/>
  </r>
  <r>
    <x v="10"/>
    <s v="S2C"/>
    <s v="2023/04/04 18:04:28"/>
    <n v="44"/>
    <n v="28.167999999999999"/>
    <n v="0.37162429598401492"/>
    <x v="64"/>
    <n v="3.2209851703332078E-2"/>
    <x v="64"/>
    <n v="14.561"/>
    <n v="732"/>
    <n v="0.4"/>
    <n v="-3.6"/>
    <n v="1.1000000000000001"/>
    <n v="1.1722653000000001"/>
    <n v="1.8411926999999999"/>
    <n v="16.879000000000001"/>
    <n v="-25.29516666666666"/>
    <x v="64"/>
    <n v="13.363"/>
    <n v="945"/>
    <n v="16.7"/>
    <n v="10.8"/>
    <n v="0.74247350000000001"/>
    <n v="5.8479999999999999"/>
    <n v="5.8479999999999999"/>
    <n v="5.7482727272727274"/>
    <x v="64"/>
  </r>
  <r>
    <x v="10"/>
    <s v="S2C"/>
    <s v="2023/04/04 18:13:15"/>
    <n v="45"/>
    <n v="29.692"/>
    <n v="0.3936118042278125"/>
    <x v="65"/>
    <n v="3.4044821075910642E-2"/>
    <x v="65"/>
    <n v="15.494999999999999"/>
    <n v="773"/>
    <n v="0.3"/>
    <n v="-3.7"/>
    <n v="0.9"/>
    <n v="1.1723486999999999"/>
    <n v="1.8405290999999999"/>
    <n v="16.963000000000001"/>
    <n v="-25.21116666666666"/>
    <x v="65"/>
    <n v="14.138999999999999"/>
    <n v="1011"/>
    <n v="16.100000000000001"/>
    <n v="10.1"/>
    <n v="0.74250749999999999"/>
    <n v="5.9260000000000002"/>
    <n v="5.9260000000000002"/>
    <n v="5.8262727272727268"/>
    <x v="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5874"/>
    <x v="0"/>
    <s v="2023/03/02 12:55:22"/>
    <n v="10"/>
    <n v="1.6279999999999999"/>
    <n v="0.75315738866474757"/>
    <x v="0"/>
    <n v="1.245413594843175E-2"/>
    <x v="0"/>
    <n v="29.789000000000001"/>
    <n v="1386"/>
    <n v="0.7"/>
    <n v="-3.1"/>
    <n v="1.8"/>
    <n v="1.1843543000000001"/>
    <n v="1.8255505000000001"/>
    <n v="30.074000000000002"/>
    <n v="-12.012066666666669"/>
    <n v="-12.06711769843054"/>
    <n v="2.117"/>
    <n v="157"/>
    <n v="13.4"/>
    <n v="7.6"/>
    <n v="0.73884260000000002"/>
    <n v="0.88400000000000001"/>
    <n v="0.88400000000000001"/>
    <n v="0.90026666666666666"/>
    <n v="1.484601909770122"/>
  </r>
  <r>
    <n v="5875"/>
    <x v="0"/>
    <s v="2023/03/02 13:04:09"/>
    <n v="11"/>
    <n v="1.4239999999999999"/>
    <n v="0.65182638139433124"/>
    <x v="1"/>
    <n v="1.2109505880583909E-2"/>
    <x v="1"/>
    <n v="25.573"/>
    <n v="1220"/>
    <n v="0.7"/>
    <n v="-3.1"/>
    <n v="1.7"/>
    <n v="1.184566"/>
    <n v="1.8306254"/>
    <n v="30.125"/>
    <n v="-11.961066666666669"/>
    <n v="-12.05595400979078"/>
    <n v="1.8660000000000001"/>
    <n v="136"/>
    <n v="13.5"/>
    <n v="7.6"/>
    <n v="0.73873840000000002"/>
    <n v="0.76300000000000001"/>
    <n v="0.76300000000000001"/>
    <n v="0.77926666666666666"/>
    <n v="1.3731430508370801"/>
  </r>
  <r>
    <n v="5876"/>
    <x v="0"/>
    <s v="2023/03/02 13:12:56"/>
    <n v="12"/>
    <n v="1.819"/>
    <n v="0.83850582081772718"/>
    <x v="2"/>
    <n v="1.2718809225071509E-2"/>
    <x v="2"/>
    <n v="33.317"/>
    <n v="1520"/>
    <n v="0.7"/>
    <n v="-3.1"/>
    <n v="1.6"/>
    <n v="1.1845239000000001"/>
    <n v="1.8289070999999999"/>
    <n v="30.097000000000001"/>
    <n v="-11.98906666666667"/>
    <n v="-12.0132991679317"/>
    <n v="2.3069999999999999"/>
    <n v="169"/>
    <n v="13.4"/>
    <n v="7.6"/>
    <n v="0.73884260000000002"/>
    <n v="0.69099999999999995"/>
    <n v="0.69099999999999995"/>
    <n v="0.7072666666666666"/>
    <n v="1.2844161605862989"/>
  </r>
  <r>
    <n v="5877"/>
    <x v="1"/>
    <s v="2023/03/02 13:21:43"/>
    <n v="13"/>
    <n v="1.6930000000000001"/>
    <n v="0.84059003553119549"/>
    <x v="3"/>
    <n v="2.1436141649139831E-2"/>
    <x v="3"/>
    <n v="33.402999999999999"/>
    <n v="1520"/>
    <n v="0.7"/>
    <n v="-3.1"/>
    <n v="1.6"/>
    <n v="1.1826614"/>
    <n v="1.8294265999999999"/>
    <n v="28.33"/>
    <n v="-13.756066666666671"/>
    <n v="-13.779576555926679"/>
    <n v="7.673"/>
    <n v="581"/>
    <n v="13.4"/>
    <n v="7.7"/>
    <n v="0.73838619999999999"/>
    <n v="0.08"/>
    <n v="0.08"/>
    <n v="9.6266666666666653E-2"/>
    <n v="0.48350834509578311"/>
  </r>
  <r>
    <n v="5878"/>
    <x v="1"/>
    <s v="2023/03/02 13:30:30"/>
    <n v="14"/>
    <n v="1.5720000000000001"/>
    <n v="0.78103469032749651"/>
    <x v="4"/>
    <n v="2.056252474838478E-2"/>
    <x v="4"/>
    <n v="30.943000000000001"/>
    <n v="1424"/>
    <n v="0.7"/>
    <n v="-3.1"/>
    <n v="1.6"/>
    <n v="1.1826922"/>
    <n v="1.8306317999999999"/>
    <n v="28.300999999999998"/>
    <n v="-13.785066666666671"/>
    <n v="-13.829784643983571"/>
    <n v="7.1909999999999998"/>
    <n v="546"/>
    <n v="13.5"/>
    <n v="7.8"/>
    <n v="0.73820870000000005"/>
    <n v="-0.14699999999999999"/>
    <n v="-0.14699999999999999"/>
    <n v="-0.13073333333333331"/>
    <n v="0.27253769936104749"/>
  </r>
  <r>
    <n v="5879"/>
    <x v="1"/>
    <s v="2023/03/02 13:39:18"/>
    <n v="15"/>
    <n v="1.718"/>
    <n v="0.85127948542780674"/>
    <x v="5"/>
    <n v="2.1557033633257321E-2"/>
    <x v="5"/>
    <n v="33.844000000000001"/>
    <n v="1534"/>
    <n v="0.7"/>
    <n v="-3.1"/>
    <n v="1.5"/>
    <n v="1.1827349"/>
    <n v="1.8303967999999999"/>
    <n v="28.289000000000001"/>
    <n v="-13.797066666666669"/>
    <n v="-13.81689247967919"/>
    <n v="7.7389999999999999"/>
    <n v="589"/>
    <n v="13.4"/>
    <n v="7.7"/>
    <n v="0.73841970000000001"/>
    <n v="0.13100000000000001"/>
    <n v="0.13100000000000001"/>
    <n v="0.14726666666666671"/>
    <n v="0.53232926498215272"/>
  </r>
  <r>
    <n v="5880"/>
    <x v="2"/>
    <s v="2023/03/02 13:48:05"/>
    <n v="16"/>
    <n v="1.5620000000000001"/>
    <n v="0.70136581032390766"/>
    <x v="6"/>
    <n v="3.1707405717795893E-2"/>
    <x v="6"/>
    <n v="27.638999999999999"/>
    <n v="1295"/>
    <n v="0.7"/>
    <n v="-3.1"/>
    <n v="1.6"/>
    <n v="1.1835859"/>
    <n v="1.8335208999999999"/>
    <n v="28.937000000000001"/>
    <n v="-13.14906666666667"/>
    <n v="-13.22402348773414"/>
    <n v="12.829000000000001"/>
    <n v="984"/>
    <n v="13.4"/>
    <n v="7.7"/>
    <n v="0.7382185"/>
    <n v="-0.11600000000000001"/>
    <n v="-0.11600000000000001"/>
    <n v="-9.9733333333333354E-2"/>
    <n v="0.12874845899627041"/>
  </r>
  <r>
    <n v="5881"/>
    <x v="2"/>
    <s v="2023/03/02 13:56:52"/>
    <n v="17"/>
    <n v="1.4"/>
    <n v="0.62906617694597977"/>
    <x v="7"/>
    <n v="2.8853778641732601E-2"/>
    <x v="7"/>
    <n v="24.62"/>
    <n v="1173"/>
    <n v="0.7"/>
    <n v="-3.1"/>
    <n v="1.5"/>
    <n v="1.1836875"/>
    <n v="1.8360444"/>
    <n v="28.951000000000001"/>
    <n v="-13.13506666666667"/>
    <n v="-13.23941257621666"/>
    <n v="11.472"/>
    <n v="873"/>
    <n v="13.4"/>
    <n v="7.7"/>
    <n v="0.73826130000000001"/>
    <n v="-0.08"/>
    <n v="-0.08"/>
    <n v="-6.373333333333335E-2"/>
    <n v="0.2042786410606432"/>
  </r>
  <r>
    <n v="5882"/>
    <x v="2"/>
    <s v="2023/03/02 14:05:39"/>
    <n v="18"/>
    <n v="1.5069999999999999"/>
    <n v="0.67546149872409367"/>
    <x v="8"/>
    <n v="3.0640492438511979E-2"/>
    <x v="8"/>
    <n v="26.56"/>
    <n v="1257"/>
    <n v="0.7"/>
    <n v="-3.1"/>
    <n v="1.5"/>
    <n v="1.1836667999999999"/>
    <n v="1.8350177999999999"/>
    <n v="28.923999999999999"/>
    <n v="-13.16206666666667"/>
    <n v="-13.24733439428706"/>
    <n v="12.327"/>
    <n v="939"/>
    <n v="13.4"/>
    <n v="7.7"/>
    <n v="0.73826029999999998"/>
    <n v="-3.9E-2"/>
    <n v="-3.9E-2"/>
    <n v="-2.2733333333333348E-2"/>
    <n v="0.2201843769031189"/>
  </r>
  <r>
    <n v="5883"/>
    <x v="3"/>
    <s v="2023/03/02 14:14:27"/>
    <n v="19"/>
    <n v="1.629"/>
    <n v="0.70968584468714735"/>
    <x v="9"/>
    <n v="5.3929903281377013E-2"/>
    <x v="9"/>
    <n v="27.984999999999999"/>
    <n v="1300"/>
    <n v="0.7"/>
    <n v="-3.2"/>
    <n v="1.4"/>
    <n v="1.1859164"/>
    <n v="1.8348104000000001"/>
    <n v="30.975999999999999"/>
    <n v="-11.11006666666667"/>
    <n v="-11.181762540407931"/>
    <n v="22.405999999999999"/>
    <n v="1726"/>
    <n v="13.4"/>
    <n v="7.7"/>
    <n v="0.73759980000000003"/>
    <n v="-0.94799999999999995"/>
    <n v="-0.94799999999999995"/>
    <n v="-0.9317333333333333"/>
    <n v="-0.93645922614675126"/>
  </r>
  <r>
    <n v="5884"/>
    <x v="3"/>
    <s v="2023/03/02 14:23:14"/>
    <n v="20"/>
    <n v="1.373"/>
    <n v="0.61531721154357677"/>
    <x v="10"/>
    <n v="4.6605513547290853E-2"/>
    <x v="10"/>
    <n v="24.042999999999999"/>
    <n v="1148"/>
    <n v="0.7"/>
    <n v="-3.2"/>
    <n v="1.4"/>
    <n v="1.1862874000000001"/>
    <n v="1.8371945000000001"/>
    <n v="31.254000000000001"/>
    <n v="-10.83206666666667"/>
    <n v="-10.942220656687519"/>
    <n v="19.376999999999999"/>
    <n v="1482"/>
    <n v="13.5"/>
    <n v="7.9"/>
    <n v="0.73754399999999998"/>
    <n v="-0.98699999999999999"/>
    <n v="-0.98699999999999999"/>
    <n v="-0.97073333333333334"/>
    <n v="-0.91037094876668201"/>
  </r>
  <r>
    <n v="5888"/>
    <x v="3"/>
    <s v="2023/03/02 14:58:23"/>
    <n v="24"/>
    <n v="1.421"/>
    <n v="0.63811021170145499"/>
    <x v="11"/>
    <n v="4.853124547138854E-2"/>
    <x v="11"/>
    <n v="24.998999999999999"/>
    <n v="1199"/>
    <n v="0.7"/>
    <n v="-3.2"/>
    <n v="1.3"/>
    <n v="1.1862644"/>
    <n v="1.8315737000000001"/>
    <n v="31.274000000000001"/>
    <n v="-10.81206666666667"/>
    <n v="-10.9126309429426"/>
    <n v="20.181000000000001"/>
    <n v="1548"/>
    <n v="13.6"/>
    <n v="8"/>
    <n v="0.73753000000000002"/>
    <n v="-0.96299999999999997"/>
    <n v="-0.96299999999999997"/>
    <n v="-0.94673333333333332"/>
    <n v="-0.904429611090301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s v="2023/04/03 18:03:03"/>
    <n v="10"/>
    <n v="29.669"/>
    <n v="0.67515911026481756"/>
    <x v="0"/>
    <n v="6.1183354314228687E-2"/>
    <x v="0"/>
    <n v="27.266999999999999"/>
    <n v="1238"/>
    <n v="0"/>
    <n v="-4"/>
    <n v="1.2"/>
    <n v="1.1769810000000001"/>
    <n v="1.8337488"/>
    <n v="20.907"/>
    <n v="-21.366769230769229"/>
    <x v="0"/>
    <n v="25.09"/>
    <n v="1736"/>
    <n v="12.8"/>
    <n v="7"/>
    <n v="0.74246199999999996"/>
    <n v="5.484"/>
    <n v="5.484"/>
    <n v="5.3622727272727273"/>
    <n v="5.361360869528661"/>
  </r>
  <r>
    <x v="0"/>
    <s v="2023/04/03 18:11:51"/>
    <n v="11"/>
    <n v="28.236000000000001"/>
    <n v="0.65575203485746336"/>
    <x v="1"/>
    <n v="5.9219290840183257E-2"/>
    <x v="1"/>
    <n v="26.45"/>
    <n v="1218"/>
    <n v="0.4"/>
    <n v="-3.5"/>
    <n v="1.8"/>
    <n v="1.1770205"/>
    <n v="1.8342993999999999"/>
    <n v="20.927"/>
    <n v="-21.34676923076923"/>
    <x v="1"/>
    <n v="24.256"/>
    <n v="1724"/>
    <n v="15.1"/>
    <n v="9.6"/>
    <n v="0.74232609999999999"/>
    <n v="5.4690000000000003"/>
    <n v="5.4690000000000003"/>
    <n v="5.3472727272727276"/>
    <n v="5.3571216140069406"/>
  </r>
  <r>
    <x v="1"/>
    <s v="2023/04/03 18:20:39"/>
    <n v="12"/>
    <n v="31.036999999999999"/>
    <n v="0.73733731169299932"/>
    <x v="2"/>
    <n v="6.6469064921569773E-2"/>
    <x v="2"/>
    <n v="29.895"/>
    <n v="1333"/>
    <n v="0.3"/>
    <n v="-3.6"/>
    <n v="1.7"/>
    <n v="1.1772757"/>
    <n v="1.8339694"/>
    <n v="21.195"/>
    <n v="-21.078769230769229"/>
    <x v="2"/>
    <n v="27.347999999999999"/>
    <n v="1902"/>
    <n v="14.7"/>
    <n v="9.1"/>
    <n v="0.74254589999999998"/>
    <n v="5.6159999999999997"/>
    <n v="5.6159999999999997"/>
    <n v="5.494272727272727"/>
    <n v="5.51444855161186"/>
  </r>
  <r>
    <x v="1"/>
    <s v="2023/04/03 18:29:26"/>
    <n v="13"/>
    <n v="31.132999999999999"/>
    <n v="0.75475395286066393"/>
    <x v="3"/>
    <n v="6.7230675625221059E-2"/>
    <x v="3"/>
    <n v="30.634"/>
    <n v="1391"/>
    <n v="0.7"/>
    <n v="-3.2"/>
    <n v="2.5"/>
    <n v="1.1771225000000001"/>
    <n v="1.8332463000000001"/>
    <n v="21.062999999999999"/>
    <n v="-21.21076923076923"/>
    <x v="3"/>
    <n v="27.675000000000001"/>
    <n v="1973"/>
    <n v="17.399999999999999"/>
    <n v="12.1"/>
    <n v="0.74227299999999996"/>
    <n v="5.25"/>
    <n v="5.25"/>
    <n v="5.1282727272727273"/>
    <n v="5.1583416823434263"/>
  </r>
  <r>
    <x v="2"/>
    <s v="2023/04/03 18:38:13"/>
    <n v="14"/>
    <n v="31.965"/>
    <n v="0.68877211973715891"/>
    <x v="4"/>
    <n v="6.5195209396273879E-2"/>
    <x v="4"/>
    <n v="27.841000000000001"/>
    <n v="1273"/>
    <n v="0.4"/>
    <n v="-3.6"/>
    <n v="1.8"/>
    <n v="1.1763840999999999"/>
    <n v="1.8343293000000001"/>
    <n v="20.356999999999999"/>
    <n v="-21.91676923076923"/>
    <x v="4"/>
    <n v="26.802"/>
    <n v="1904"/>
    <n v="15.2"/>
    <n v="9.5"/>
    <n v="0.74238040000000005"/>
    <n v="5.35"/>
    <n v="5.35"/>
    <n v="5.228272727272727"/>
    <n v="5.2678010062016343"/>
  </r>
  <r>
    <x v="2"/>
    <s v="2023/04/03 18:47:01"/>
    <n v="15"/>
    <n v="29.777000000000001"/>
    <n v="0.6434523267418768"/>
    <x v="5"/>
    <n v="6.0625866865366577E-2"/>
    <x v="5"/>
    <n v="25.933"/>
    <n v="1188"/>
    <n v="0.4"/>
    <n v="-3.6"/>
    <n v="1.7"/>
    <n v="1.1763767000000001"/>
    <n v="1.835248"/>
    <n v="20.337"/>
    <n v="-21.936769230769229"/>
    <x v="5"/>
    <n v="24.853000000000002"/>
    <n v="1742"/>
    <n v="15.2"/>
    <n v="9.6"/>
    <n v="0.74229339999999999"/>
    <n v="5.2889999999999997"/>
    <n v="5.2889999999999997"/>
    <n v="5.167272727272727"/>
    <n v="5.2158265231864869"/>
  </r>
  <r>
    <x v="3"/>
    <s v="2023/04/03 18:55:48"/>
    <n v="16"/>
    <n v="28.248999999999999"/>
    <n v="0.69921865881681378"/>
    <x v="6"/>
    <n v="6.242116197508419E-2"/>
    <x v="6"/>
    <n v="28.282"/>
    <n v="1275"/>
    <n v="0.4"/>
    <n v="-3.5"/>
    <n v="1.7"/>
    <n v="1.1775705999999999"/>
    <n v="1.833988"/>
    <n v="21.5"/>
    <n v="-20.773769230769229"/>
    <x v="6"/>
    <n v="25.617000000000001"/>
    <n v="1819"/>
    <n v="15.3"/>
    <n v="9.6999999999999993"/>
    <n v="0.74243360000000003"/>
    <n v="5.4960000000000004"/>
    <n v="5.4960000000000004"/>
    <n v="5.3742727272727278"/>
    <n v="5.4314182332979826"/>
  </r>
  <r>
    <x v="3"/>
    <s v="2023/04/03 19:04:35"/>
    <n v="17"/>
    <n v="31.722000000000001"/>
    <n v="0.80108360652137722"/>
    <x v="7"/>
    <n v="7.0054280051563389E-2"/>
    <x v="7"/>
    <n v="32.606000000000002"/>
    <n v="1457"/>
    <n v="0.9"/>
    <n v="-2.9"/>
    <n v="2.7"/>
    <n v="1.1774241000000001"/>
    <n v="1.8321844"/>
    <n v="21.42"/>
    <n v="-20.853769230769231"/>
    <x v="7"/>
    <n v="28.890999999999998"/>
    <n v="2067"/>
    <n v="18.2"/>
    <n v="13.1"/>
    <n v="0.74253809999999998"/>
    <n v="5.5910000000000002"/>
    <n v="5.5910000000000002"/>
    <n v="5.4692727272727284"/>
    <n v="5.5345761365361241"/>
  </r>
  <r>
    <x v="4"/>
    <s v="2023/04/03 19:13:23"/>
    <n v="18"/>
    <n v="28.838999999999999"/>
    <n v="0.75828548496359038"/>
    <x v="8"/>
    <n v="6.3874160936337868E-2"/>
    <x v="8"/>
    <n v="30.783999999999999"/>
    <n v="1392"/>
    <n v="0.7"/>
    <n v="-3.2"/>
    <n v="2.2000000000000002"/>
    <n v="1.1778333999999999"/>
    <n v="1.8321164999999999"/>
    <n v="21.803000000000001"/>
    <n v="-20.470769230769228"/>
    <x v="8"/>
    <n v="26.236999999999998"/>
    <n v="1900"/>
    <n v="16.8"/>
    <n v="11.5"/>
    <n v="0.74230300000000005"/>
    <n v="5.2480000000000002"/>
    <n v="5.2480000000000002"/>
    <n v="5.1262727272727284"/>
    <n v="5.1993002329009066"/>
  </r>
  <r>
    <x v="4"/>
    <s v="2023/04/03 19:22:10"/>
    <n v="19"/>
    <n v="31.306000000000001"/>
    <n v="0.8343831295780515"/>
    <x v="9"/>
    <n v="6.9936126997980033E-2"/>
    <x v="9"/>
    <n v="34.029000000000003"/>
    <n v="1513"/>
    <n v="0.5"/>
    <n v="-3.4"/>
    <n v="1.9"/>
    <n v="1.1776031"/>
    <n v="1.831172"/>
    <n v="21.635000000000002"/>
    <n v="-20.638769230769231"/>
    <x v="9"/>
    <n v="28.84"/>
    <n v="2070"/>
    <n v="15.7"/>
    <n v="10.3"/>
    <n v="0.74248170000000002"/>
    <n v="5.5910000000000002"/>
    <n v="5.5910000000000002"/>
    <n v="5.4692727272727284"/>
    <n v="5.5495905223923341"/>
  </r>
  <r>
    <x v="5"/>
    <s v="2023/04/03 19:30:57"/>
    <n v="20"/>
    <n v="30.382000000000001"/>
    <n v="0.81825031431857775"/>
    <x v="10"/>
    <n v="6.8976123674915665E-2"/>
    <x v="10"/>
    <n v="33.338999999999999"/>
    <n v="1478"/>
    <n v="0.4"/>
    <n v="-3.5"/>
    <n v="1.6"/>
    <n v="1.177781"/>
    <n v="1.8313123"/>
    <n v="21.802"/>
    <n v="-20.47176923076923"/>
    <x v="10"/>
    <n v="28.425999999999998"/>
    <n v="2043"/>
    <n v="15.1"/>
    <n v="9.6"/>
    <n v="0.74241460000000004"/>
    <n v="5.4729999999999999"/>
    <n v="5.4729999999999999"/>
    <n v="5.3512727272727272"/>
    <n v="5.4384470050104046"/>
  </r>
  <r>
    <x v="5"/>
    <s v="2023/04/03 20:06:07"/>
    <n v="24"/>
    <n v="28.111000000000001"/>
    <n v="0.75374135345399995"/>
    <x v="11"/>
    <n v="6.4300020319198153E-2"/>
    <x v="11"/>
    <n v="30.591000000000001"/>
    <n v="1397"/>
    <n v="0.1"/>
    <n v="-3.9"/>
    <n v="0.8"/>
    <n v="1.1775983000000001"/>
    <n v="1.8290671999999999"/>
    <n v="21.709"/>
    <n v="-20.56476923076923"/>
    <x v="11"/>
    <n v="26.419"/>
    <n v="1909"/>
    <n v="13.1"/>
    <n v="7.3"/>
    <n v="0.74244790000000005"/>
    <n v="5.5179999999999998"/>
    <n v="5.5179999999999998"/>
    <n v="5.3962727272727271"/>
    <n v="5.5065348667491234"/>
  </r>
  <r>
    <x v="6"/>
    <s v="2023/04/03 20:14:54"/>
    <n v="25"/>
    <n v="30.663"/>
    <n v="0.74219529035549026"/>
    <x v="12"/>
    <n v="7.4158579246260001E-2"/>
    <x v="12"/>
    <n v="30.100999999999999"/>
    <n v="1347"/>
    <n v="0.2"/>
    <n v="-3.7"/>
    <n v="1.1000000000000001"/>
    <n v="1.1790182"/>
    <n v="1.8309814"/>
    <n v="22.998000000000001"/>
    <n v="-19.275769230769232"/>
    <x v="12"/>
    <n v="30.669"/>
    <n v="2174"/>
    <n v="14.1"/>
    <n v="8.4"/>
    <n v="0.74072260000000001"/>
    <n v="3.21"/>
    <n v="3.21"/>
    <n v="3.0882727272727268"/>
    <n v="3.2032223150004109"/>
  </r>
  <r>
    <x v="6"/>
    <s v="2023/04/03 20:23:42"/>
    <n v="26"/>
    <n v="28.263999999999999"/>
    <n v="0.69843731307468226"/>
    <x v="13"/>
    <n v="6.7149204299805504E-2"/>
    <x v="13"/>
    <n v="28.248999999999999"/>
    <n v="1307"/>
    <n v="0.8"/>
    <n v="-3.1"/>
    <n v="2.1"/>
    <n v="1.1786485"/>
    <n v="1.831534"/>
    <n v="22.655999999999999"/>
    <n v="-19.61776923076923"/>
    <x v="13"/>
    <n v="27.64"/>
    <n v="1991"/>
    <n v="17.399999999999999"/>
    <n v="12.2"/>
    <n v="0.74071480000000001"/>
    <n v="3.181"/>
    <n v="3.181"/>
    <n v="3.0592727272727269"/>
    <n v="3.1784759563783429"/>
  </r>
  <r>
    <x v="7"/>
    <s v="2023/04/03 20:32:29"/>
    <n v="27"/>
    <n v="30.315000000000001"/>
    <n v="0.72636295648990501"/>
    <x v="14"/>
    <n v="7.0848300523489421E-2"/>
    <x v="14"/>
    <n v="29.43"/>
    <n v="1333"/>
    <n v="0.3"/>
    <n v="-3.6"/>
    <n v="1.3"/>
    <n v="1.1787873"/>
    <n v="1.8314773"/>
    <n v="22.802"/>
    <n v="-19.47176923076923"/>
    <x v="14"/>
    <n v="29.234000000000002"/>
    <n v="2081"/>
    <n v="14.6"/>
    <n v="9.1"/>
    <n v="0.74073849999999997"/>
    <n v="3.2639999999999998"/>
    <n v="3.2639999999999998"/>
    <n v="3.1422727272727271"/>
    <n v="3.2652957908829192"/>
  </r>
  <r>
    <x v="7"/>
    <s v="2023/04/03 20:41:16"/>
    <n v="28"/>
    <n v="29.927"/>
    <n v="0.6989108630563442"/>
    <x v="15"/>
    <n v="6.7654146283278233E-2"/>
    <x v="15"/>
    <n v="28.268999999999998"/>
    <n v="1312"/>
    <n v="0.8"/>
    <n v="-3.1"/>
    <n v="2.1"/>
    <n v="1.1779558000000001"/>
    <n v="1.8318300000000001"/>
    <n v="22.030999999999999"/>
    <n v="-20.24276923076923"/>
    <x v="15"/>
    <n v="27.856999999999999"/>
    <n v="1994"/>
    <n v="17.5"/>
    <n v="12.3"/>
    <n v="0.74083339999999998"/>
    <n v="3.3719999999999999"/>
    <n v="3.3719999999999999"/>
    <n v="3.2502727272727272"/>
    <n v="3.3766818185141378"/>
  </r>
  <r>
    <x v="8"/>
    <s v="2023/04/03 20:50:04"/>
    <n v="29"/>
    <n v="30.725999999999999"/>
    <n v="0.67859963720301519"/>
    <x v="16"/>
    <n v="6.8973802932422751E-2"/>
    <x v="16"/>
    <n v="27.411999999999999"/>
    <n v="1267"/>
    <n v="0.5"/>
    <n v="-3.4"/>
    <n v="1.6"/>
    <n v="1.1779847000000001"/>
    <n v="1.8315079000000001"/>
    <n v="22.059000000000001"/>
    <n v="-20.214769230769232"/>
    <x v="16"/>
    <n v="28.425000000000001"/>
    <n v="2066"/>
    <n v="15.4"/>
    <n v="10"/>
    <n v="0.74097369999999996"/>
    <n v="3.5139999999999998"/>
    <n v="3.5139999999999998"/>
    <n v="3.3922727272727271"/>
    <n v="3.5216340392720009"/>
  </r>
  <r>
    <x v="8"/>
    <s v="2023/04/03 20:58:51"/>
    <n v="30"/>
    <n v="31.414000000000001"/>
    <n v="0.70686323279516883"/>
    <x v="17"/>
    <n v="7.1111964617811524E-2"/>
    <x v="17"/>
    <n v="28.605"/>
    <n v="1313"/>
    <n v="0.5"/>
    <n v="-3.5"/>
    <n v="1.5"/>
    <n v="1.1779164"/>
    <n v="1.8311500000000001"/>
    <n v="22.038"/>
    <n v="-20.235769230769229"/>
    <x v="17"/>
    <n v="29.347999999999999"/>
    <n v="2123"/>
    <n v="15.8"/>
    <n v="10.4"/>
    <n v="0.74082930000000002"/>
    <n v="3.3119999999999998"/>
    <n v="3.3119999999999998"/>
    <n v="3.1902727272727271"/>
    <n v="3.3221524531565079"/>
  </r>
  <r>
    <x v="9"/>
    <s v="2023/04/03 21:07:38"/>
    <n v="31"/>
    <n v="29.908999999999999"/>
    <n v="0.74346835726012961"/>
    <x v="18"/>
    <n v="5.4024498980563523E-2"/>
    <x v="18"/>
    <n v="30.155000000000001"/>
    <n v="1384"/>
    <n v="0.4"/>
    <n v="-3.6"/>
    <n v="1.3"/>
    <n v="1.178134"/>
    <n v="1.8306794"/>
    <n v="22.254999999999999"/>
    <n v="-20.01876923076923"/>
    <x v="18"/>
    <n v="22.062999999999999"/>
    <n v="1612"/>
    <n v="15.1"/>
    <n v="9.6"/>
    <n v="0.74166120000000002"/>
    <n v="4.5380000000000003"/>
    <n v="4.5380000000000003"/>
    <n v="4.4162727272727276"/>
    <n v="4.5502370601676576"/>
  </r>
  <r>
    <x v="9"/>
    <s v="2023/04/03 21:16:26"/>
    <n v="32"/>
    <n v="31.724"/>
    <n v="0.78550750629541843"/>
    <x v="19"/>
    <n v="5.7520955738777017E-2"/>
    <x v="19"/>
    <n v="31.942"/>
    <n v="1425"/>
    <n v="0.4"/>
    <n v="-3.5"/>
    <n v="1.4"/>
    <n v="1.1780557"/>
    <n v="1.8303661"/>
    <n v="22.202999999999999"/>
    <n v="-20.07076923076923"/>
    <x v="19"/>
    <n v="23.536999999999999"/>
    <n v="1672"/>
    <n v="15.8"/>
    <n v="10.4"/>
    <n v="0.74148930000000002"/>
    <n v="4.2759999999999998"/>
    <n v="4.2759999999999998"/>
    <n v="4.1542727272727271"/>
    <n v="4.289887860305452"/>
  </r>
  <r>
    <x v="10"/>
    <s v="2023/04/03 21:25:13"/>
    <n v="33"/>
    <n v="29.600999999999999"/>
    <n v="0.73648810638738893"/>
    <x v="20"/>
    <n v="5.2643251629472483E-2"/>
    <x v="20"/>
    <n v="29.859000000000002"/>
    <n v="1362"/>
    <n v="0.8"/>
    <n v="-3.1"/>
    <n v="2"/>
    <n v="1.1778226999999999"/>
    <n v="1.8308219999999999"/>
    <n v="21.969000000000001"/>
    <n v="-20.304769230769232"/>
    <x v="20"/>
    <n v="21.483000000000001"/>
    <n v="1524"/>
    <n v="17.8"/>
    <n v="12.6"/>
    <n v="0.7414425"/>
    <n v="4.2279999999999998"/>
    <n v="4.2279999999999998"/>
    <n v="4.1062727272727271"/>
    <n v="4.2431048535698892"/>
  </r>
  <r>
    <x v="10"/>
    <s v="2023/04/03 21:34:00"/>
    <n v="34"/>
    <n v="28.815000000000001"/>
    <n v="0.77218774969092085"/>
    <x v="21"/>
    <n v="5.40506653831693E-2"/>
    <x v="21"/>
    <n v="31.375"/>
    <n v="1428"/>
    <n v="0.5"/>
    <n v="-3.4"/>
    <n v="1.5"/>
    <n v="1.178196"/>
    <n v="1.8300129000000001"/>
    <n v="22.356999999999999"/>
    <n v="-19.91676923076923"/>
    <x v="21"/>
    <n v="22.074000000000002"/>
    <n v="1588"/>
    <n v="15.8"/>
    <n v="10.4"/>
    <n v="0.7414172"/>
    <n v="4.1989999999999998"/>
    <n v="4.1989999999999998"/>
    <n v="4.0772727272727272"/>
    <n v="4.2148880399609716"/>
  </r>
  <r>
    <x v="11"/>
    <s v="2023/04/03 22:09:10"/>
    <n v="38"/>
    <n v="30.747"/>
    <n v="0.76376869196242425"/>
    <x v="22"/>
    <n v="5.52222620503596E-2"/>
    <x v="22"/>
    <n v="31.016999999999999"/>
    <n v="1404"/>
    <n v="0.2"/>
    <n v="-3.8"/>
    <n v="0.7"/>
    <n v="1.1779991000000001"/>
    <n v="1.8293318999999999"/>
    <n v="22.213000000000001"/>
    <n v="-20.060769230769228"/>
    <x v="22"/>
    <n v="22.567"/>
    <n v="1600"/>
    <n v="13.5"/>
    <n v="7.8"/>
    <n v="0.74161140000000003"/>
    <n v="4.4880000000000004"/>
    <n v="4.4880000000000004"/>
    <n v="4.3662727272727277"/>
    <n v="4.5026827167917336"/>
  </r>
  <r>
    <x v="11"/>
    <s v="2023/04/03 22:17:57"/>
    <n v="39"/>
    <n v="29.305"/>
    <n v="0.70388181748245304"/>
    <x v="23"/>
    <n v="5.1516936041785498E-2"/>
    <x v="23"/>
    <n v="28.478999999999999"/>
    <n v="1288"/>
    <n v="0.4"/>
    <n v="-3.6"/>
    <n v="1.2"/>
    <n v="1.1781953999999999"/>
    <n v="1.831788"/>
    <n v="22.353000000000002"/>
    <n v="-19.920769230769231"/>
    <x v="23"/>
    <n v="21.010999999999999"/>
    <n v="1465"/>
    <n v="15.2"/>
    <n v="9.6999999999999993"/>
    <n v="0.74150119999999997"/>
    <n v="4.3559999999999999"/>
    <n v="4.3559999999999999"/>
    <n v="4.2342727272727272"/>
    <n v="4.3692968688160319"/>
  </r>
  <r>
    <x v="12"/>
    <s v="2023/04/03 22:26:44"/>
    <n v="40"/>
    <n v="31.76"/>
    <n v="0.77860315996316876"/>
    <x v="24"/>
    <n v="4.8032129764541742E-2"/>
    <x v="24"/>
    <n v="31.648"/>
    <n v="1409"/>
    <n v="0.7"/>
    <n v="-3.2"/>
    <n v="1.7"/>
    <n v="1.1778071000000001"/>
    <n v="1.8314876"/>
    <n v="22.026"/>
    <n v="-20.247769230769229"/>
    <x v="24"/>
    <n v="19.556000000000001"/>
    <n v="1353"/>
    <n v="17.2"/>
    <n v="11.9"/>
    <n v="0.7414288"/>
    <n v="4.2460000000000004"/>
    <n v="4.2460000000000004"/>
    <n v="4.1242727272727278"/>
    <n v="4.2574772139669754"/>
  </r>
  <r>
    <x v="12"/>
    <s v="2023/04/03 22:35:32"/>
    <n v="41"/>
    <n v="31.498000000000001"/>
    <n v="0.86445136392934774"/>
    <x v="25"/>
    <n v="5.0761740932473723E-2"/>
    <x v="25"/>
    <n v="35.317999999999998"/>
    <n v="1568"/>
    <n v="0.9"/>
    <n v="-3"/>
    <n v="2.1"/>
    <n v="1.1780889999999999"/>
    <n v="1.8303843"/>
    <n v="22.3"/>
    <n v="-19.973769230769228"/>
    <x v="25"/>
    <n v="20.695"/>
    <n v="1484"/>
    <n v="18.7"/>
    <n v="13.6"/>
    <n v="0.74122929999999998"/>
    <n v="4.1719999999999997"/>
    <n v="4.1719999999999997"/>
    <n v="4.050272727272727"/>
    <n v="4.1812237522445628"/>
  </r>
  <r>
    <x v="13"/>
    <s v="2023/04/03 22:44:19"/>
    <n v="42"/>
    <n v="28.541"/>
    <n v="0.73559164613735384"/>
    <x v="26"/>
    <n v="4.3952978290637573E-2"/>
    <x v="26"/>
    <n v="29.821000000000002"/>
    <n v="1371"/>
    <n v="0.6"/>
    <n v="-3.3"/>
    <n v="1.5"/>
    <n v="1.1779702000000001"/>
    <n v="1.8313302"/>
    <n v="22.169"/>
    <n v="-20.104769230769229"/>
    <x v="26"/>
    <n v="17.863"/>
    <n v="1288"/>
    <n v="16.2"/>
    <n v="10.9"/>
    <n v="0.74154240000000005"/>
    <n v="4.4420000000000002"/>
    <n v="4.4420000000000002"/>
    <n v="4.3202727272727266"/>
    <n v="4.448536483648792"/>
  </r>
  <r>
    <x v="13"/>
    <s v="2023/04/03 22:53:06"/>
    <n v="43"/>
    <n v="31.3"/>
    <n v="0.79013124378695754"/>
    <x v="27"/>
    <n v="4.73376585025174E-2"/>
    <x v="27"/>
    <n v="32.139000000000003"/>
    <n v="1457"/>
    <n v="0.4"/>
    <n v="-3.5"/>
    <n v="1.3"/>
    <n v="1.1778632"/>
    <n v="1.8302787"/>
    <n v="22.11"/>
    <n v="-20.16376923076923"/>
    <x v="27"/>
    <n v="19.266999999999999"/>
    <n v="1355"/>
    <n v="15.5"/>
    <n v="10.1"/>
    <n v="0.74160099999999995"/>
    <n v="4.5019999999999998"/>
    <n v="4.5019999999999998"/>
    <n v="4.3802727272727271"/>
    <n v="4.5054154081796671"/>
  </r>
  <r>
    <x v="14"/>
    <s v="2023/04/03 23:01:54"/>
    <n v="44"/>
    <n v="30.414000000000001"/>
    <n v="0.74752224845725879"/>
    <x v="28"/>
    <n v="4.6172891982707853E-2"/>
    <x v="28"/>
    <n v="30.327000000000002"/>
    <n v="1393"/>
    <n v="0.6"/>
    <n v="-3.3"/>
    <n v="1.6"/>
    <n v="1.1777877999999999"/>
    <n v="1.8301409"/>
    <n v="22.041"/>
    <n v="-20.232769230769229"/>
    <x v="28"/>
    <n v="18.783000000000001"/>
    <n v="1358"/>
    <n v="16.8"/>
    <n v="11.5"/>
    <n v="0.74158570000000001"/>
    <n v="4.4969999999999999"/>
    <n v="4.4969999999999999"/>
    <n v="4.3752727272727272"/>
    <n v="4.4968605258371834"/>
  </r>
  <r>
    <x v="14"/>
    <s v="2023/04/03 23:10:41"/>
    <n v="45"/>
    <n v="30.818000000000001"/>
    <n v="0.75458911798573447"/>
    <x v="29"/>
    <n v="4.6659273506640168E-2"/>
    <x v="29"/>
    <n v="30.626999999999999"/>
    <n v="1384"/>
    <n v="0.4"/>
    <n v="-3.5"/>
    <n v="1.2"/>
    <n v="1.1776526"/>
    <n v="1.8299053999999999"/>
    <n v="21.939"/>
    <n v="-20.334769230769229"/>
    <x v="29"/>
    <n v="18.984999999999999"/>
    <n v="1349"/>
    <n v="15.5"/>
    <n v="10.1"/>
    <n v="0.74159710000000001"/>
    <n v="4.5129999999999999"/>
    <n v="4.5129999999999999"/>
    <n v="4.3912727272727272"/>
    <n v="4.5088718366213447"/>
  </r>
  <r>
    <x v="15"/>
    <s v="2023/04/03 23:19:28"/>
    <n v="46"/>
    <n v="29.279"/>
    <n v="0.55231167544125725"/>
    <x v="30"/>
    <n v="5.2015915612400869E-2"/>
    <x v="30"/>
    <n v="22.120999999999999"/>
    <n v="1060"/>
    <n v="0.7"/>
    <n v="-3.2"/>
    <n v="1.7"/>
    <n v="1.1757909"/>
    <n v="1.8325724000000001"/>
    <n v="20.135000000000002"/>
    <n v="-22.138769230769231"/>
    <x v="30"/>
    <n v="21.22"/>
    <n v="1508"/>
    <n v="17.2"/>
    <n v="12"/>
    <n v="0.74118150000000005"/>
    <n v="3.9430000000000001"/>
    <n v="3.9430000000000001"/>
    <n v="3.8212727272727269"/>
    <n v="3.9344493405321499"/>
  </r>
  <r>
    <x v="15"/>
    <s v="2023/04/03 23:28:16"/>
    <n v="47"/>
    <n v="29.353000000000002"/>
    <n v="0.56032899760887322"/>
    <x v="31"/>
    <n v="5.2893532637886417E-2"/>
    <x v="31"/>
    <n v="22.454999999999998"/>
    <n v="1082"/>
    <n v="0.4"/>
    <n v="-3.5"/>
    <n v="1.2"/>
    <n v="1.1758356000000001"/>
    <n v="1.8325471"/>
    <n v="20.192"/>
    <n v="-22.081769230769229"/>
    <x v="31"/>
    <n v="21.588000000000001"/>
    <n v="1537"/>
    <n v="15.5"/>
    <n v="10.1"/>
    <n v="0.74127799999999999"/>
    <n v="4.1059999999999999"/>
    <n v="4.1059999999999999"/>
    <n v="3.9842727272727272"/>
    <n v="4.092593037569598"/>
  </r>
  <r>
    <x v="16"/>
    <s v="2023/04/03 23:37:03"/>
    <n v="48"/>
    <n v="29.928000000000001"/>
    <n v="0.54378358362835011"/>
    <x v="32"/>
    <n v="5.2948342661687207E-2"/>
    <x v="32"/>
    <n v="21.765999999999998"/>
    <n v="1028"/>
    <n v="0.3"/>
    <n v="-3.6"/>
    <n v="1"/>
    <n v="1.1759443999999999"/>
    <n v="1.8328188999999999"/>
    <n v="20.285"/>
    <n v="-21.988769230769229"/>
    <x v="32"/>
    <n v="21.611000000000001"/>
    <n v="1505"/>
    <n v="14.8"/>
    <n v="9.3000000000000007"/>
    <n v="0.74128709999999998"/>
    <n v="4.1150000000000002"/>
    <n v="4.1150000000000002"/>
    <n v="3.993272727272728"/>
    <n v="4.0963029277336904"/>
  </r>
  <r>
    <x v="16"/>
    <s v="2023/04/04 00:12:12"/>
    <n v="52"/>
    <n v="31.568000000000001"/>
    <n v="0.59506402197936692"/>
    <x v="33"/>
    <n v="5.6555128928333351E-2"/>
    <x v="33"/>
    <n v="23.905000000000001"/>
    <n v="1133"/>
    <n v="0.2"/>
    <n v="-3.8"/>
    <n v="0.6"/>
    <n v="1.1758755999999999"/>
    <n v="1.8282567000000001"/>
    <n v="20.352"/>
    <n v="-21.921769230769229"/>
    <x v="33"/>
    <n v="23.129000000000001"/>
    <n v="1651"/>
    <n v="13.9"/>
    <n v="8.3000000000000007"/>
    <n v="0.7412455"/>
    <n v="4.1280000000000001"/>
    <n v="4.1280000000000001"/>
    <n v="4.0062727272727274"/>
    <n v="4.0838044196564951"/>
  </r>
  <r>
    <x v="17"/>
    <s v="2023/04/04 00:20:59"/>
    <n v="53"/>
    <n v="31.699000000000002"/>
    <n v="0.59386817611446185"/>
    <x v="34"/>
    <n v="5.5497609464724353E-2"/>
    <x v="34"/>
    <n v="23.855"/>
    <n v="1136"/>
    <n v="0.3"/>
    <n v="-3.6"/>
    <n v="0.9"/>
    <n v="1.1756021000000001"/>
    <n v="1.8316133000000001"/>
    <n v="20.04"/>
    <n v="-22.23376923076923"/>
    <x v="34"/>
    <n v="22.683"/>
    <n v="1611"/>
    <n v="14.5"/>
    <n v="8.9"/>
    <n v="0.74139829999999995"/>
    <n v="4.3310000000000004"/>
    <n v="4.3310000000000004"/>
    <n v="4.2092727272727277"/>
    <n v="4.2793452754538057"/>
  </r>
  <r>
    <x v="17"/>
    <s v="2023/04/04 00:29:46"/>
    <n v="54"/>
    <n v="30.768000000000001"/>
    <n v="0.56148068636814374"/>
    <x v="35"/>
    <n v="5.3084155388999153E-2"/>
    <x v="35"/>
    <n v="22.503"/>
    <n v="1046"/>
    <n v="0.3"/>
    <n v="-3.6"/>
    <n v="1"/>
    <n v="1.1759584000000001"/>
    <n v="1.8336600999999999"/>
    <n v="20.349"/>
    <n v="-21.924769230769229"/>
    <x v="35"/>
    <n v="21.667999999999999"/>
    <n v="1477"/>
    <n v="15"/>
    <n v="9.5"/>
    <n v="0.7412261"/>
    <n v="4.1040000000000001"/>
    <n v="4.1040000000000001"/>
    <n v="3.982272727272727"/>
    <n v="4.0444523243777599"/>
  </r>
  <r>
    <x v="18"/>
    <s v="2023/04/04 13:05:43"/>
    <n v="10"/>
    <n v="29.786999999999999"/>
    <n v="0.62399058557598264"/>
    <x v="36"/>
    <n v="4.5414397363599777E-2"/>
    <x v="36"/>
    <n v="25.361999999999998"/>
    <n v="1188"/>
    <n v="0.1"/>
    <n v="-3.9"/>
    <n v="1.8"/>
    <n v="1.1766053999999999"/>
    <n v="1.8353569000000001"/>
    <n v="20.925999999999998"/>
    <n v="-21.24816666666667"/>
    <x v="36"/>
    <n v="18.978000000000002"/>
    <n v="1314"/>
    <n v="20"/>
    <n v="12.4"/>
    <n v="0.74178829999999996"/>
    <n v="4.7549999999999999"/>
    <n v="4.7549999999999999"/>
    <n v="4.6552727272727266"/>
    <n v="4.6927865697784181"/>
  </r>
  <r>
    <x v="18"/>
    <s v="2023/04/04 13:14:30"/>
    <n v="11"/>
    <n v="29.763999999999999"/>
    <n v="0.62702584635977132"/>
    <x v="37"/>
    <n v="4.5264845517824233E-2"/>
    <x v="37"/>
    <n v="25.492999999999999"/>
    <n v="1192"/>
    <n v="0.3"/>
    <n v="-3.6"/>
    <n v="2.1"/>
    <n v="1.1766455"/>
    <n v="1.8359901000000001"/>
    <n v="20.936"/>
    <n v="-21.238166666666661"/>
    <x v="37"/>
    <n v="18.914000000000001"/>
    <n v="1333"/>
    <n v="21.7"/>
    <n v="14.3"/>
    <n v="0.74162139999999999"/>
    <n v="4.5090000000000003"/>
    <n v="4.5090000000000003"/>
    <n v="4.409272727272727"/>
    <n v="4.4477709388344913"/>
  </r>
  <r>
    <x v="19"/>
    <s v="2023/04/04 13:23:17"/>
    <n v="12"/>
    <n v="31.262"/>
    <n v="0.59599565043025959"/>
    <x v="38"/>
    <n v="4.5477482949951138E-2"/>
    <x v="38"/>
    <n v="24.155000000000001"/>
    <n v="1122"/>
    <n v="0.3"/>
    <n v="-3.6"/>
    <n v="1.9"/>
    <n v="1.1764319000000001"/>
    <n v="1.8377231999999999"/>
    <n v="20.698"/>
    <n v="-21.476166666666661"/>
    <x v="38"/>
    <n v="19.004999999999999"/>
    <n v="1336"/>
    <n v="20.8"/>
    <n v="13.5"/>
    <n v="0.74186410000000003"/>
    <n v="4.8230000000000004"/>
    <n v="4.8230000000000004"/>
    <n v="4.7232727272727271"/>
    <n v="4.760373589023728"/>
  </r>
  <r>
    <x v="19"/>
    <s v="2023/04/04 13:32:04"/>
    <n v="13"/>
    <n v="30.646999999999998"/>
    <n v="0.62292462346279609"/>
    <x v="39"/>
    <n v="4.5526546810001442E-2"/>
    <x v="39"/>
    <n v="25.315999999999999"/>
    <n v="1186"/>
    <n v="0.7"/>
    <n v="-3.2"/>
    <n v="2.6"/>
    <n v="1.1762656"/>
    <n v="1.8370500000000001"/>
    <n v="20.565000000000001"/>
    <n v="-21.60916666666666"/>
    <x v="39"/>
    <n v="19.026"/>
    <n v="1338"/>
    <n v="22.8"/>
    <n v="15.8"/>
    <n v="0.74185610000000002"/>
    <n v="4.8600000000000003"/>
    <n v="4.8600000000000003"/>
    <n v="4.7602727272727279"/>
    <n v="4.7970533233051738"/>
  </r>
  <r>
    <x v="20"/>
    <s v="2023/04/04 13:40:52"/>
    <n v="14"/>
    <n v="29.068999999999999"/>
    <n v="0.61680546686478921"/>
    <x v="40"/>
    <n v="4.4271169651568673E-2"/>
    <x v="40"/>
    <n v="25.052"/>
    <n v="1175"/>
    <n v="0.4"/>
    <n v="-3.5"/>
    <n v="2"/>
    <n v="1.1767814999999999"/>
    <n v="1.8369728000000001"/>
    <n v="21.068000000000001"/>
    <n v="-21.10616666666666"/>
    <x v="40"/>
    <n v="18.489000000000001"/>
    <n v="1316"/>
    <n v="20.9"/>
    <n v="13.8"/>
    <n v="0.74161100000000002"/>
    <n v="4.4779999999999998"/>
    <n v="4.4779999999999998"/>
    <n v="4.3782727272727264"/>
    <n v="4.4235042333895702"/>
  </r>
  <r>
    <x v="20"/>
    <s v="2023/04/04 13:49:39"/>
    <n v="15"/>
    <n v="28.779"/>
    <n v="0.61265507766760541"/>
    <x v="41"/>
    <n v="4.4095714375928081E-2"/>
    <x v="41"/>
    <n v="24.873000000000001"/>
    <n v="1165"/>
    <n v="0.4"/>
    <n v="-3.6"/>
    <n v="2"/>
    <n v="1.1767458"/>
    <n v="1.8367435999999999"/>
    <n v="21.029"/>
    <n v="-21.145166666666661"/>
    <x v="41"/>
    <n v="18.414000000000001"/>
    <n v="1325"/>
    <n v="21"/>
    <n v="14"/>
    <n v="0.74133369999999998"/>
    <n v="4.3040000000000003"/>
    <n v="4.3040000000000003"/>
    <n v="4.2042727272727269"/>
    <n v="4.250728293095877"/>
  </r>
  <r>
    <x v="21"/>
    <s v="2023/04/04 13:58:27"/>
    <n v="16"/>
    <n v="31.564"/>
    <n v="0.59555455209832731"/>
    <x v="42"/>
    <n v="4.1631477619661031E-2"/>
    <x v="42"/>
    <n v="24.135999999999999"/>
    <n v="1125"/>
    <n v="0.4"/>
    <n v="-3.6"/>
    <n v="1.9"/>
    <n v="1.1759922"/>
    <n v="1.8378053000000001"/>
    <n v="20.282"/>
    <n v="-21.892166666666661"/>
    <x v="42"/>
    <n v="17.361999999999998"/>
    <n v="1222"/>
    <n v="20.3"/>
    <n v="13.3"/>
    <n v="0.74205509999999997"/>
    <n v="5.2850000000000001"/>
    <n v="5.2850000000000001"/>
    <n v="5.1852727272727268"/>
    <n v="5.2500637079256673"/>
  </r>
  <r>
    <x v="21"/>
    <s v="2023/04/04 14:07:14"/>
    <n v="17"/>
    <n v="31.805"/>
    <n v="0.61617950376925379"/>
    <x v="43"/>
    <n v="4.2147303879671097E-2"/>
    <x v="43"/>
    <n v="25.024999999999999"/>
    <n v="1169"/>
    <n v="0.4"/>
    <n v="-3.6"/>
    <n v="1.8"/>
    <n v="1.1759491"/>
    <n v="1.8369911999999999"/>
    <n v="20.271000000000001"/>
    <n v="-21.90316666666666"/>
    <x v="43"/>
    <n v="17.582000000000001"/>
    <n v="1265"/>
    <n v="20.2"/>
    <n v="13.3"/>
    <n v="0.74203799999999998"/>
    <n v="5.133"/>
    <n v="5.133"/>
    <n v="5.0332727272727276"/>
    <n v="5.0940463160877023"/>
  </r>
  <r>
    <x v="22"/>
    <s v="2023/04/04 14:16:01"/>
    <n v="18"/>
    <n v="29.47"/>
    <n v="0.54709479153778606"/>
    <x v="44"/>
    <n v="3.7121042030797607E-2"/>
    <x v="44"/>
    <n v="22.052"/>
    <n v="1052"/>
    <n v="0.3"/>
    <n v="-3.6"/>
    <n v="1.6"/>
    <n v="1.1760332"/>
    <n v="1.8377973999999999"/>
    <n v="20.317"/>
    <n v="-21.857166666666661"/>
    <x v="44"/>
    <n v="15.443"/>
    <n v="1107"/>
    <n v="19"/>
    <n v="12.1"/>
    <n v="0.74212540000000005"/>
    <n v="5.2270000000000003"/>
    <n v="5.2270000000000003"/>
    <n v="5.127272727272727"/>
    <n v="5.2314292543346843"/>
  </r>
  <r>
    <x v="22"/>
    <s v="2023/04/04 14:24:48"/>
    <n v="19"/>
    <n v="28.803999999999998"/>
    <n v="0.54930722290893841"/>
    <x v="45"/>
    <n v="3.7994586285573007E-2"/>
    <x v="45"/>
    <n v="22.146999999999998"/>
    <n v="1059"/>
    <n v="0.3"/>
    <n v="-3.6"/>
    <n v="1.6"/>
    <n v="1.1761127"/>
    <n v="1.8382151"/>
    <n v="20.382000000000001"/>
    <n v="-21.79216666666666"/>
    <x v="45"/>
    <n v="15.814"/>
    <n v="1149"/>
    <n v="18.899999999999999"/>
    <n v="12.1"/>
    <n v="0.74205699999999997"/>
    <n v="5.3"/>
    <n v="5.3"/>
    <n v="5.2002727272727274"/>
    <n v="5.2961956217439603"/>
  </r>
  <r>
    <x v="23"/>
    <s v="2023/04/04 14:33:36"/>
    <n v="20"/>
    <n v="29.38"/>
    <n v="0.58909911307880392"/>
    <x v="46"/>
    <n v="3.8883852147371653E-2"/>
    <x v="46"/>
    <n v="23.858000000000001"/>
    <n v="1111"/>
    <n v="0.3"/>
    <n v="-3.6"/>
    <n v="1.5"/>
    <n v="1.1765289000000001"/>
    <n v="1.837677"/>
    <n v="20.79"/>
    <n v="-21.384166666666669"/>
    <x v="46"/>
    <n v="16.192"/>
    <n v="1144"/>
    <n v="18.600000000000001"/>
    <n v="11.9"/>
    <n v="0.74220410000000003"/>
    <n v="5.3650000000000002"/>
    <n v="5.3650000000000002"/>
    <n v="5.2652727272727269"/>
    <n v="5.3531197690093109"/>
  </r>
  <r>
    <x v="23"/>
    <s v="2023/04/04 15:08:45"/>
    <n v="24"/>
    <n v="31.963999999999999"/>
    <n v="0.6014734817051397"/>
    <x v="47"/>
    <n v="4.1591607497360537E-2"/>
    <x v="47"/>
    <n v="24.390999999999998"/>
    <n v="1133"/>
    <n v="0.2"/>
    <n v="-3.8"/>
    <n v="1.2"/>
    <n v="1.1764576"/>
    <n v="1.8361970999999999"/>
    <n v="20.791"/>
    <n v="-21.383166666666661"/>
    <x v="47"/>
    <n v="17.344999999999999"/>
    <n v="1214"/>
    <n v="17.100000000000001"/>
    <n v="10.4"/>
    <n v="0.742093"/>
    <n v="5.202"/>
    <n v="5.202"/>
    <n v="5.1022727272727266"/>
    <n v="5.1673782480972239"/>
  </r>
  <r>
    <x v="24"/>
    <s v="2023/04/04 15:17:32"/>
    <n v="25"/>
    <n v="31.788"/>
    <n v="0.51921388117971601"/>
    <x v="48"/>
    <n v="3.9299990593437022E-2"/>
    <x v="48"/>
    <n v="20.856000000000002"/>
    <n v="993"/>
    <n v="1"/>
    <n v="-2.8"/>
    <n v="2.7"/>
    <n v="1.1750187000000001"/>
    <n v="1.8382153999999999"/>
    <n v="19.414999999999999"/>
    <n v="-22.759166666666669"/>
    <x v="48"/>
    <n v="16.369"/>
    <n v="1144"/>
    <n v="22.5"/>
    <n v="16.399999999999999"/>
    <n v="0.74255579999999999"/>
    <n v="5.8680000000000003"/>
    <n v="5.8680000000000003"/>
    <n v="5.768272727272727"/>
    <n v="5.85244523032953"/>
  </r>
  <r>
    <x v="24"/>
    <s v="2023/04/04 15:26:20"/>
    <n v="26"/>
    <n v="30.606000000000002"/>
    <n v="0.51545678149917795"/>
    <x v="49"/>
    <n v="3.860398085347385E-2"/>
    <x v="49"/>
    <n v="20.695"/>
    <n v="999"/>
    <n v="0.9"/>
    <n v="-2.9"/>
    <n v="2.6"/>
    <n v="1.1749331999999999"/>
    <n v="1.8375539999999999"/>
    <n v="19.341000000000001"/>
    <n v="-22.83316666666666"/>
    <x v="49"/>
    <n v="16.073"/>
    <n v="1163"/>
    <n v="21.7"/>
    <n v="15.6"/>
    <n v="0.7423168"/>
    <n v="5.5439999999999996"/>
    <n v="5.5439999999999996"/>
    <n v="5.4442727272727272"/>
    <n v="5.5346284284412874"/>
  </r>
  <r>
    <x v="25"/>
    <s v="2023/04/04 15:35:07"/>
    <n v="27"/>
    <n v="31.687000000000001"/>
    <n v="0.53672700743103685"/>
    <x v="50"/>
    <n v="3.9737107293351351E-2"/>
    <x v="50"/>
    <n v="21.606999999999999"/>
    <n v="1027"/>
    <n v="0.5"/>
    <n v="-3.4"/>
    <n v="1.8"/>
    <n v="1.1751225999999999"/>
    <n v="1.8375618"/>
    <n v="19.518999999999998"/>
    <n v="-22.65516666666667"/>
    <x v="50"/>
    <n v="16.555"/>
    <n v="1169"/>
    <n v="19.3"/>
    <n v="13"/>
    <n v="0.7426623"/>
    <n v="5.9809999999999999"/>
    <n v="5.9809999999999999"/>
    <n v="5.8812727272727274"/>
    <n v="5.9616565010427873"/>
  </r>
  <r>
    <x v="25"/>
    <s v="2023/04/04 15:43:54"/>
    <n v="28"/>
    <n v="28.574999999999999"/>
    <n v="0.47519086478828232"/>
    <x v="51"/>
    <n v="3.5112152769109943E-2"/>
    <x v="51"/>
    <n v="18.972000000000001"/>
    <n v="931"/>
    <n v="0.5"/>
    <n v="-3.5"/>
    <n v="1.6"/>
    <n v="1.1753456"/>
    <n v="1.8390706999999999"/>
    <n v="19.696000000000002"/>
    <n v="-22.47816666666666"/>
    <x v="51"/>
    <n v="14.590999999999999"/>
    <n v="1046"/>
    <n v="18.5"/>
    <n v="12.2"/>
    <n v="0.74257910000000005"/>
    <n v="5.8310000000000004"/>
    <n v="5.8310000000000004"/>
    <n v="5.731272727272728"/>
    <n v="5.8555202027031346"/>
  </r>
  <r>
    <x v="26"/>
    <s v="2023/04/04 15:52:41"/>
    <n v="29"/>
    <n v="29.721"/>
    <n v="0.46571076884250401"/>
    <x v="52"/>
    <n v="3.634105640737216E-2"/>
    <x v="52"/>
    <n v="18.567"/>
    <n v="898"/>
    <n v="0.5"/>
    <n v="-3.5"/>
    <n v="1.6"/>
    <n v="1.1748809"/>
    <n v="1.8389198"/>
    <n v="19.271999999999998"/>
    <n v="-22.90216666666667"/>
    <x v="52"/>
    <n v="15.112"/>
    <n v="1064"/>
    <n v="19"/>
    <n v="12.7"/>
    <n v="0.74236979999999997"/>
    <n v="5.6340000000000003"/>
    <n v="5.6340000000000003"/>
    <n v="5.534272727272727"/>
    <n v="5.6460366680950349"/>
  </r>
  <r>
    <x v="26"/>
    <s v="2023/04/04 16:01:28"/>
    <n v="30"/>
    <n v="29.009"/>
    <n v="0.46390771767862182"/>
    <x v="53"/>
    <n v="3.5952022029974433E-2"/>
    <x v="53"/>
    <n v="18.489999999999998"/>
    <n v="903"/>
    <n v="0.6"/>
    <n v="-3.3"/>
    <n v="1.9"/>
    <n v="1.1749191999999999"/>
    <n v="1.8385640000000001"/>
    <n v="19.321999999999999"/>
    <n v="-22.852166666666669"/>
    <x v="53"/>
    <n v="14.946999999999999"/>
    <n v="1074"/>
    <n v="19.399999999999999"/>
    <n v="13.3"/>
    <n v="0.74243530000000002"/>
    <n v="5.6719999999999997"/>
    <n v="5.6719999999999997"/>
    <n v="5.5722727272727273"/>
    <n v="5.6879222637135847"/>
  </r>
  <r>
    <x v="27"/>
    <s v="2023/04/04 16:10:15"/>
    <n v="31"/>
    <n v="28.959"/>
    <n v="0.37666486967843188"/>
    <x v="54"/>
    <n v="3.3543836125238632E-2"/>
    <x v="54"/>
    <n v="14.775"/>
    <n v="737"/>
    <n v="0.5"/>
    <n v="-3.4"/>
    <n v="1.7"/>
    <n v="1.1724186000000001"/>
    <n v="1.8407883"/>
    <n v="16.936"/>
    <n v="-25.238166666666661"/>
    <x v="54"/>
    <n v="13.927"/>
    <n v="989"/>
    <n v="18.3"/>
    <n v="12"/>
    <n v="0.74309009999999998"/>
    <n v="6.6239999999999997"/>
    <n v="6.6239999999999997"/>
    <n v="6.5242727272727272"/>
    <n v="6.6653544034033736"/>
  </r>
  <r>
    <x v="27"/>
    <s v="2023/04/04 16:19:03"/>
    <n v="32"/>
    <n v="30.071999999999999"/>
    <n v="0.38528187435923522"/>
    <x v="55"/>
    <n v="3.4878472646661558E-2"/>
    <x v="55"/>
    <n v="15.141"/>
    <n v="762"/>
    <n v="0.4"/>
    <n v="-3.6"/>
    <n v="1.4"/>
    <n v="1.1723976"/>
    <n v="1.8412955"/>
    <n v="16.905999999999999"/>
    <n v="-25.268166666666669"/>
    <x v="55"/>
    <n v="14.492000000000001"/>
    <n v="1033"/>
    <n v="17.3"/>
    <n v="11.1"/>
    <n v="0.7426836"/>
    <n v="6.0259999999999998"/>
    <n v="6.0259999999999998"/>
    <n v="5.9262727272727256"/>
    <n v="6.0529637918951478"/>
  </r>
  <r>
    <x v="28"/>
    <s v="2023/04/04 16:27:50"/>
    <n v="33"/>
    <n v="30.053000000000001"/>
    <n v="0.39180030758821388"/>
    <x v="56"/>
    <n v="3.5053147605588232E-2"/>
    <x v="56"/>
    <n v="15.417999999999999"/>
    <n v="771"/>
    <n v="0.4"/>
    <n v="-3.5"/>
    <n v="1.4"/>
    <n v="1.1722561"/>
    <n v="1.8408116000000001"/>
    <n v="16.792000000000002"/>
    <n v="-25.382166666666659"/>
    <x v="56"/>
    <n v="14.566000000000001"/>
    <n v="1033"/>
    <n v="17.5"/>
    <n v="11.3"/>
    <n v="0.74243749999999997"/>
    <n v="5.9290000000000003"/>
    <n v="5.9290000000000003"/>
    <n v="5.8292727272727269"/>
    <n v="5.9541350981596288"/>
  </r>
  <r>
    <x v="28"/>
    <s v="2023/04/04 16:36:37"/>
    <n v="34"/>
    <n v="28.236000000000001"/>
    <n v="0.35099746309465812"/>
    <x v="57"/>
    <n v="3.2318715844334912E-2"/>
    <x v="57"/>
    <n v="13.686"/>
    <n v="679"/>
    <n v="0.4"/>
    <n v="-3.5"/>
    <n v="1.3"/>
    <n v="1.1723193999999999"/>
    <n v="1.8417739"/>
    <n v="16.823"/>
    <n v="-25.351166666666661"/>
    <x v="57"/>
    <n v="13.409000000000001"/>
    <n v="922"/>
    <n v="17.5"/>
    <n v="11.4"/>
    <n v="0.74239659999999996"/>
    <n v="5.67"/>
    <n v="5.67"/>
    <n v="5.5702727272727266"/>
    <n v="5.7252250876011308"/>
  </r>
  <r>
    <x v="29"/>
    <s v="2023/04/04 17:11:45"/>
    <n v="38"/>
    <n v="29.681000000000001"/>
    <n v="0.38080916288281053"/>
    <x v="58"/>
    <n v="3.3950314090632497E-2"/>
    <x v="58"/>
    <n v="14.951000000000001"/>
    <n v="750"/>
    <n v="0.6"/>
    <n v="-3.3"/>
    <n v="1.7"/>
    <n v="1.1721979"/>
    <n v="1.8386209"/>
    <n v="16.835999999999999"/>
    <n v="-25.33816666666667"/>
    <x v="58"/>
    <n v="14.099"/>
    <n v="1003"/>
    <n v="21.1"/>
    <n v="15.4"/>
    <n v="0.74128260000000001"/>
    <n v="3.9430000000000001"/>
    <n v="3.9430000000000001"/>
    <n v="3.8432727272727272"/>
    <n v="3.97989278933776"/>
  </r>
  <r>
    <x v="29"/>
    <s v="2023/04/04 17:20:32"/>
    <n v="39"/>
    <n v="28.599"/>
    <n v="0.36349469464771073"/>
    <x v="59"/>
    <n v="3.2772982580028642E-2"/>
    <x v="59"/>
    <n v="14.215999999999999"/>
    <n v="714"/>
    <n v="0.4"/>
    <n v="-3.5"/>
    <n v="1.3"/>
    <n v="1.17225"/>
    <n v="1.8412866000000001"/>
    <n v="16.826000000000001"/>
    <n v="-25.348166666666661"/>
    <x v="59"/>
    <n v="13.601000000000001"/>
    <n v="949"/>
    <n v="16.5"/>
    <n v="10.4"/>
    <n v="0.74258749999999996"/>
    <n v="6.0209999999999999"/>
    <n v="6.0209999999999999"/>
    <n v="5.9212727272727266"/>
    <n v="6.0710072732455771"/>
  </r>
  <r>
    <x v="30"/>
    <s v="2023/04/04 17:29:19"/>
    <n v="40"/>
    <n v="31.361999999999998"/>
    <n v="0.41796408375854122"/>
    <x v="60"/>
    <n v="3.6468344988842709E-2"/>
    <x v="60"/>
    <n v="16.530999999999999"/>
    <n v="818"/>
    <n v="0.4"/>
    <n v="-3.6"/>
    <n v="1.2"/>
    <n v="1.1722294"/>
    <n v="1.8408800000000001"/>
    <n v="16.824000000000002"/>
    <n v="-25.350166666666659"/>
    <x v="60"/>
    <n v="15.166"/>
    <n v="1067"/>
    <n v="16.8"/>
    <n v="10.8"/>
    <n v="0.74262570000000006"/>
    <n v="6.2320000000000002"/>
    <n v="6.2320000000000002"/>
    <n v="6.1322727272727278"/>
    <n v="6.2427785711238766"/>
  </r>
  <r>
    <x v="30"/>
    <s v="2023/04/04 17:38:07"/>
    <n v="41"/>
    <n v="31.963999999999999"/>
    <n v="0.42268436346472221"/>
    <x v="61"/>
    <n v="3.7106908555562881E-2"/>
    <x v="61"/>
    <n v="16.731999999999999"/>
    <n v="831"/>
    <n v="0.3"/>
    <n v="-3.6"/>
    <n v="1.1000000000000001"/>
    <n v="1.1721664999999999"/>
    <n v="1.8406857999999999"/>
    <n v="16.768000000000001"/>
    <n v="-25.40616666666666"/>
    <x v="61"/>
    <n v="15.436999999999999"/>
    <n v="1097"/>
    <n v="16.600000000000001"/>
    <n v="10.5"/>
    <n v="0.74274569999999995"/>
    <n v="6.2270000000000003"/>
    <n v="6.2270000000000003"/>
    <n v="6.127272727272727"/>
    <n v="6.2315649452872659"/>
  </r>
  <r>
    <x v="31"/>
    <s v="2023/04/04 17:46:54"/>
    <n v="42"/>
    <n v="31.044"/>
    <n v="0.39890392553400961"/>
    <x v="62"/>
    <n v="3.570673734991154E-2"/>
    <x v="62"/>
    <n v="15.72"/>
    <n v="785"/>
    <n v="0.3"/>
    <n v="-3.7"/>
    <n v="1"/>
    <n v="1.17232"/>
    <n v="1.841116"/>
    <n v="16.913"/>
    <n v="-25.261166666666661"/>
    <x v="62"/>
    <n v="14.843"/>
    <n v="1056"/>
    <n v="16.399999999999999"/>
    <n v="10.3"/>
    <n v="0.7425638"/>
    <n v="6.1929999999999996"/>
    <n v="6.1929999999999996"/>
    <n v="6.0932727272727263"/>
    <n v="6.2114035891974728"/>
  </r>
  <r>
    <x v="31"/>
    <s v="2023/04/04 17:55:41"/>
    <n v="43"/>
    <n v="30.370999999999999"/>
    <n v="0.39292957709638049"/>
    <x v="63"/>
    <n v="3.4795845866367588E-2"/>
    <x v="63"/>
    <n v="15.465999999999999"/>
    <n v="765"/>
    <n v="0.4"/>
    <n v="-3.5"/>
    <n v="1.2"/>
    <n v="1.1722011999999999"/>
    <n v="1.8409517"/>
    <n v="16.806999999999999"/>
    <n v="-25.36716666666667"/>
    <x v="63"/>
    <n v="14.457000000000001"/>
    <n v="1007"/>
    <n v="16.899999999999999"/>
    <n v="11"/>
    <n v="0.74251"/>
    <n v="5.81"/>
    <n v="5.81"/>
    <n v="5.7102727272727272"/>
    <n v="5.8378332038929548"/>
  </r>
  <r>
    <x v="32"/>
    <s v="2023/04/04 18:04:28"/>
    <n v="44"/>
    <n v="28.167999999999999"/>
    <n v="0.37162429598401492"/>
    <x v="64"/>
    <n v="3.2209851703332078E-2"/>
    <x v="64"/>
    <n v="14.561"/>
    <n v="732"/>
    <n v="0.4"/>
    <n v="-3.6"/>
    <n v="1.1000000000000001"/>
    <n v="1.1722653000000001"/>
    <n v="1.8411926999999999"/>
    <n v="16.879000000000001"/>
    <n v="-25.29516666666666"/>
    <x v="64"/>
    <n v="13.363"/>
    <n v="945"/>
    <n v="16.7"/>
    <n v="10.8"/>
    <n v="0.74247350000000001"/>
    <n v="5.8479999999999999"/>
    <n v="5.8479999999999999"/>
    <n v="5.7482727272727274"/>
    <n v="5.9044886906124221"/>
  </r>
  <r>
    <x v="32"/>
    <s v="2023/04/04 18:13:15"/>
    <n v="45"/>
    <n v="29.692"/>
    <n v="0.3936118042278125"/>
    <x v="65"/>
    <n v="3.4044821075910642E-2"/>
    <x v="65"/>
    <n v="15.494999999999999"/>
    <n v="773"/>
    <n v="0.3"/>
    <n v="-3.7"/>
    <n v="0.9"/>
    <n v="1.1723486999999999"/>
    <n v="1.8405290999999999"/>
    <n v="16.963000000000001"/>
    <n v="-25.21116666666666"/>
    <x v="65"/>
    <n v="14.138999999999999"/>
    <n v="1011"/>
    <n v="16.100000000000001"/>
    <n v="10.1"/>
    <n v="0.74250749999999999"/>
    <n v="5.9260000000000002"/>
    <n v="5.9260000000000002"/>
    <n v="5.8262727272727268"/>
    <n v="5.961865389362182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d v="2022-02-07T17:52:00"/>
    <n v="1776"/>
    <n v="24"/>
    <n v="21.44"/>
    <n v="747985"/>
    <n v="0.310445054"/>
    <n v="1.4479713359999999"/>
    <n v="19278"/>
    <n v="2.3994583E-2"/>
    <n v="0.111915032"/>
    <n v="14.192"/>
    <n v="756"/>
    <n v="2.5"/>
    <n v="2.8"/>
    <n v="7.3"/>
    <n v="1.1698554999999999"/>
    <n v="1.8236212999999999"/>
    <n v="14.132"/>
    <n v="-26.124040820000001"/>
  </r>
  <r>
    <x v="0"/>
    <d v="2022-02-07T17:52:00"/>
    <n v="1776"/>
    <n v="24"/>
    <n v="21.44"/>
    <n v="747985"/>
    <n v="0.310445054"/>
    <n v="1.4479713359999999"/>
    <n v="19278"/>
    <n v="2.3994583E-2"/>
    <n v="0.111915032"/>
    <n v="15.702999999999999"/>
    <n v="820"/>
    <n v="2"/>
    <n v="2.2000000000000002"/>
    <n v="6.5"/>
    <n v="1.1698078000000001"/>
    <n v="1.8234896"/>
    <n v="14.115"/>
    <n v="-26.141040820000001"/>
  </r>
  <r>
    <x v="0"/>
    <d v="2022-02-07T17:52:00"/>
    <n v="1776"/>
    <n v="24"/>
    <n v="21.44"/>
    <n v="747985"/>
    <n v="0.310445054"/>
    <n v="1.4479713359999999"/>
    <n v="19278"/>
    <n v="2.3994583E-2"/>
    <n v="0.111915032"/>
    <n v="13.694000000000001"/>
    <n v="735"/>
    <n v="2.2999999999999998"/>
    <n v="2.5"/>
    <n v="6.9"/>
    <n v="1.1696536"/>
    <n v="1.8235754"/>
    <n v="13.919"/>
    <n v="-26.337040819999999"/>
  </r>
  <r>
    <x v="0"/>
    <d v="2022-02-07T17:52:00"/>
    <n v="1776"/>
    <n v="24"/>
    <n v="21.44"/>
    <n v="747985"/>
    <n v="0.310445054"/>
    <n v="1.4479713359999999"/>
    <n v="19324"/>
    <n v="2.4035791000000001E-2"/>
    <n v="0.107653473"/>
    <n v="14.192"/>
    <n v="756"/>
    <n v="2.5"/>
    <n v="2.8"/>
    <n v="7.3"/>
    <n v="1.1698554999999999"/>
    <n v="1.8236212999999999"/>
    <n v="14.132"/>
    <n v="-26.124040820000001"/>
  </r>
  <r>
    <x v="0"/>
    <d v="2022-02-07T17:52:00"/>
    <n v="1776"/>
    <n v="24"/>
    <n v="21.44"/>
    <n v="747985"/>
    <n v="0.310445054"/>
    <n v="1.4479713359999999"/>
    <n v="19324"/>
    <n v="2.4035791000000001E-2"/>
    <n v="0.107653473"/>
    <n v="15.702999999999999"/>
    <n v="820"/>
    <n v="2"/>
    <n v="2.2000000000000002"/>
    <n v="6.5"/>
    <n v="1.1698078000000001"/>
    <n v="1.8234896"/>
    <n v="14.115"/>
    <n v="-26.141040820000001"/>
  </r>
  <r>
    <x v="0"/>
    <d v="2022-02-07T17:52:00"/>
    <n v="1776"/>
    <n v="24"/>
    <n v="21.44"/>
    <n v="747985"/>
    <n v="0.310445054"/>
    <n v="1.4479713359999999"/>
    <n v="19324"/>
    <n v="2.4035791000000001E-2"/>
    <n v="0.107653473"/>
    <n v="13.694000000000001"/>
    <n v="735"/>
    <n v="2.2999999999999998"/>
    <n v="2.5"/>
    <n v="6.9"/>
    <n v="1.1696536"/>
    <n v="1.8235754"/>
    <n v="13.919"/>
    <n v="-26.337040819999999"/>
  </r>
  <r>
    <x v="0"/>
    <d v="2022-02-07T17:52:00"/>
    <n v="1776"/>
    <n v="24"/>
    <n v="21.44"/>
    <n v="747985"/>
    <n v="0.310445054"/>
    <n v="1.4479713359999999"/>
    <n v="22783"/>
    <n v="2.7134457000000001E-2"/>
    <n v="0.109922855"/>
    <n v="14.192"/>
    <n v="756"/>
    <n v="2.5"/>
    <n v="2.8"/>
    <n v="7.3"/>
    <n v="1.1698554999999999"/>
    <n v="1.8236212999999999"/>
    <n v="14.132"/>
    <n v="-26.124040820000001"/>
  </r>
  <r>
    <x v="0"/>
    <d v="2022-02-07T17:52:00"/>
    <n v="1776"/>
    <n v="24"/>
    <n v="21.44"/>
    <n v="747985"/>
    <n v="0.310445054"/>
    <n v="1.4479713359999999"/>
    <n v="22783"/>
    <n v="2.7134457000000001E-2"/>
    <n v="0.109922855"/>
    <n v="15.702999999999999"/>
    <n v="820"/>
    <n v="2"/>
    <n v="2.2000000000000002"/>
    <n v="6.5"/>
    <n v="1.1698078000000001"/>
    <n v="1.8234896"/>
    <n v="14.115"/>
    <n v="-26.141040820000001"/>
  </r>
  <r>
    <x v="0"/>
    <d v="2022-02-07T17:52:00"/>
    <n v="1776"/>
    <n v="24"/>
    <n v="21.44"/>
    <n v="747985"/>
    <n v="0.310445054"/>
    <n v="1.4479713359999999"/>
    <n v="22783"/>
    <n v="2.7134457000000001E-2"/>
    <n v="0.109922855"/>
    <n v="13.694000000000001"/>
    <n v="735"/>
    <n v="2.2999999999999998"/>
    <n v="2.5"/>
    <n v="6.9"/>
    <n v="1.1696536"/>
    <n v="1.8235754"/>
    <n v="13.919"/>
    <n v="-26.337040819999999"/>
  </r>
  <r>
    <x v="0"/>
    <d v="2022-02-07T17:43:00"/>
    <n v="1775"/>
    <n v="23"/>
    <n v="22.327000000000002"/>
    <n v="771869"/>
    <n v="0.31882816000000003"/>
    <n v="1.4279937309999999"/>
    <n v="19278"/>
    <n v="2.3994583E-2"/>
    <n v="0.111915032"/>
    <n v="14.192"/>
    <n v="756"/>
    <n v="2.5"/>
    <n v="2.8"/>
    <n v="7.3"/>
    <n v="1.1698554999999999"/>
    <n v="1.8236212999999999"/>
    <n v="14.132"/>
    <n v="-26.124040820000001"/>
  </r>
  <r>
    <x v="0"/>
    <d v="2022-02-07T17:43:00"/>
    <n v="1775"/>
    <n v="23"/>
    <n v="22.327000000000002"/>
    <n v="771869"/>
    <n v="0.31882816000000003"/>
    <n v="1.4279937309999999"/>
    <n v="19278"/>
    <n v="2.3994583E-2"/>
    <n v="0.111915032"/>
    <n v="15.702999999999999"/>
    <n v="820"/>
    <n v="2"/>
    <n v="2.2000000000000002"/>
    <n v="6.5"/>
    <n v="1.1698078000000001"/>
    <n v="1.8234896"/>
    <n v="14.115"/>
    <n v="-26.141040820000001"/>
  </r>
  <r>
    <x v="0"/>
    <d v="2022-02-07T17:43:00"/>
    <n v="1775"/>
    <n v="23"/>
    <n v="22.327000000000002"/>
    <n v="771869"/>
    <n v="0.31882816000000003"/>
    <n v="1.4279937309999999"/>
    <n v="19278"/>
    <n v="2.3994583E-2"/>
    <n v="0.111915032"/>
    <n v="13.694000000000001"/>
    <n v="735"/>
    <n v="2.2999999999999998"/>
    <n v="2.5"/>
    <n v="6.9"/>
    <n v="1.1696536"/>
    <n v="1.8235754"/>
    <n v="13.919"/>
    <n v="-26.337040819999999"/>
  </r>
  <r>
    <x v="0"/>
    <d v="2022-02-07T17:43:00"/>
    <n v="1775"/>
    <n v="23"/>
    <n v="22.327000000000002"/>
    <n v="771869"/>
    <n v="0.31882816000000003"/>
    <n v="1.4279937309999999"/>
    <n v="19324"/>
    <n v="2.4035791000000001E-2"/>
    <n v="0.107653473"/>
    <n v="14.192"/>
    <n v="756"/>
    <n v="2.5"/>
    <n v="2.8"/>
    <n v="7.3"/>
    <n v="1.1698554999999999"/>
    <n v="1.8236212999999999"/>
    <n v="14.132"/>
    <n v="-26.124040820000001"/>
  </r>
  <r>
    <x v="0"/>
    <d v="2022-02-07T17:43:00"/>
    <n v="1775"/>
    <n v="23"/>
    <n v="22.327000000000002"/>
    <n v="771869"/>
    <n v="0.31882816000000003"/>
    <n v="1.4279937309999999"/>
    <n v="19324"/>
    <n v="2.4035791000000001E-2"/>
    <n v="0.107653473"/>
    <n v="15.702999999999999"/>
    <n v="820"/>
    <n v="2"/>
    <n v="2.2000000000000002"/>
    <n v="6.5"/>
    <n v="1.1698078000000001"/>
    <n v="1.8234896"/>
    <n v="14.115"/>
    <n v="-26.141040820000001"/>
  </r>
  <r>
    <x v="0"/>
    <d v="2022-02-07T17:43:00"/>
    <n v="1775"/>
    <n v="23"/>
    <n v="22.327000000000002"/>
    <n v="771869"/>
    <n v="0.31882816000000003"/>
    <n v="1.4279937309999999"/>
    <n v="19324"/>
    <n v="2.4035791000000001E-2"/>
    <n v="0.107653473"/>
    <n v="13.694000000000001"/>
    <n v="735"/>
    <n v="2.2999999999999998"/>
    <n v="2.5"/>
    <n v="6.9"/>
    <n v="1.1696536"/>
    <n v="1.8235754"/>
    <n v="13.919"/>
    <n v="-26.337040819999999"/>
  </r>
  <r>
    <x v="0"/>
    <d v="2022-02-07T17:43:00"/>
    <n v="1775"/>
    <n v="23"/>
    <n v="22.327000000000002"/>
    <n v="771869"/>
    <n v="0.31882816000000003"/>
    <n v="1.4279937309999999"/>
    <n v="22783"/>
    <n v="2.7134457000000001E-2"/>
    <n v="0.109922855"/>
    <n v="14.192"/>
    <n v="756"/>
    <n v="2.5"/>
    <n v="2.8"/>
    <n v="7.3"/>
    <n v="1.1698554999999999"/>
    <n v="1.8236212999999999"/>
    <n v="14.132"/>
    <n v="-26.124040820000001"/>
  </r>
  <r>
    <x v="0"/>
    <d v="2022-02-07T17:43:00"/>
    <n v="1775"/>
    <n v="23"/>
    <n v="22.327000000000002"/>
    <n v="771869"/>
    <n v="0.31882816000000003"/>
    <n v="1.4279937309999999"/>
    <n v="22783"/>
    <n v="2.7134457000000001E-2"/>
    <n v="0.109922855"/>
    <n v="15.702999999999999"/>
    <n v="820"/>
    <n v="2"/>
    <n v="2.2000000000000002"/>
    <n v="6.5"/>
    <n v="1.1698078000000001"/>
    <n v="1.8234896"/>
    <n v="14.115"/>
    <n v="-26.141040820000001"/>
  </r>
  <r>
    <x v="0"/>
    <d v="2022-02-07T17:43:00"/>
    <n v="1775"/>
    <n v="23"/>
    <n v="22.327000000000002"/>
    <n v="771869"/>
    <n v="0.31882816000000003"/>
    <n v="1.4279937309999999"/>
    <n v="22783"/>
    <n v="2.7134457000000001E-2"/>
    <n v="0.109922855"/>
    <n v="13.694000000000001"/>
    <n v="735"/>
    <n v="2.2999999999999998"/>
    <n v="2.5"/>
    <n v="6.9"/>
    <n v="1.1696536"/>
    <n v="1.8235754"/>
    <n v="13.919"/>
    <n v="-26.337040819999999"/>
  </r>
  <r>
    <x v="0"/>
    <d v="2022-02-07T17:34:00"/>
    <n v="1774"/>
    <n v="22"/>
    <n v="24.684999999999999"/>
    <n v="849538"/>
    <n v="0.34608939999999999"/>
    <n v="1.4020230920000001"/>
    <n v="19278"/>
    <n v="2.3994583E-2"/>
    <n v="0.111915032"/>
    <n v="14.192"/>
    <n v="756"/>
    <n v="2.5"/>
    <n v="2.8"/>
    <n v="7.3"/>
    <n v="1.1698554999999999"/>
    <n v="1.8236212999999999"/>
    <n v="14.132"/>
    <n v="-26.124040820000001"/>
  </r>
  <r>
    <x v="0"/>
    <d v="2022-02-07T17:34:00"/>
    <n v="1774"/>
    <n v="22"/>
    <n v="24.684999999999999"/>
    <n v="849538"/>
    <n v="0.34608939999999999"/>
    <n v="1.4020230920000001"/>
    <n v="19278"/>
    <n v="2.3994583E-2"/>
    <n v="0.111915032"/>
    <n v="15.702999999999999"/>
    <n v="820"/>
    <n v="2"/>
    <n v="2.2000000000000002"/>
    <n v="6.5"/>
    <n v="1.1698078000000001"/>
    <n v="1.8234896"/>
    <n v="14.115"/>
    <n v="-26.141040820000001"/>
  </r>
  <r>
    <x v="0"/>
    <d v="2022-02-07T17:34:00"/>
    <n v="1774"/>
    <n v="22"/>
    <n v="24.684999999999999"/>
    <n v="849538"/>
    <n v="0.34608939999999999"/>
    <n v="1.4020230920000001"/>
    <n v="19278"/>
    <n v="2.3994583E-2"/>
    <n v="0.111915032"/>
    <n v="13.694000000000001"/>
    <n v="735"/>
    <n v="2.2999999999999998"/>
    <n v="2.5"/>
    <n v="6.9"/>
    <n v="1.1696536"/>
    <n v="1.8235754"/>
    <n v="13.919"/>
    <n v="-26.337040819999999"/>
  </r>
  <r>
    <x v="0"/>
    <d v="2022-02-07T17:34:00"/>
    <n v="1774"/>
    <n v="22"/>
    <n v="24.684999999999999"/>
    <n v="849538"/>
    <n v="0.34608939999999999"/>
    <n v="1.4020230920000001"/>
    <n v="19324"/>
    <n v="2.4035791000000001E-2"/>
    <n v="0.107653473"/>
    <n v="14.192"/>
    <n v="756"/>
    <n v="2.5"/>
    <n v="2.8"/>
    <n v="7.3"/>
    <n v="1.1698554999999999"/>
    <n v="1.8236212999999999"/>
    <n v="14.132"/>
    <n v="-26.124040820000001"/>
  </r>
  <r>
    <x v="0"/>
    <d v="2022-02-07T17:34:00"/>
    <n v="1774"/>
    <n v="22"/>
    <n v="24.684999999999999"/>
    <n v="849538"/>
    <n v="0.34608939999999999"/>
    <n v="1.4020230920000001"/>
    <n v="19324"/>
    <n v="2.4035791000000001E-2"/>
    <n v="0.107653473"/>
    <n v="15.702999999999999"/>
    <n v="820"/>
    <n v="2"/>
    <n v="2.2000000000000002"/>
    <n v="6.5"/>
    <n v="1.1698078000000001"/>
    <n v="1.8234896"/>
    <n v="14.115"/>
    <n v="-26.141040820000001"/>
  </r>
  <r>
    <x v="0"/>
    <d v="2022-02-07T17:34:00"/>
    <n v="1774"/>
    <n v="22"/>
    <n v="24.684999999999999"/>
    <n v="849538"/>
    <n v="0.34608939999999999"/>
    <n v="1.4020230920000001"/>
    <n v="19324"/>
    <n v="2.4035791000000001E-2"/>
    <n v="0.107653473"/>
    <n v="13.694000000000001"/>
    <n v="735"/>
    <n v="2.2999999999999998"/>
    <n v="2.5"/>
    <n v="6.9"/>
    <n v="1.1696536"/>
    <n v="1.8235754"/>
    <n v="13.919"/>
    <n v="-26.337040819999999"/>
  </r>
  <r>
    <x v="0"/>
    <d v="2022-02-07T17:34:00"/>
    <n v="1774"/>
    <n v="22"/>
    <n v="24.684999999999999"/>
    <n v="849538"/>
    <n v="0.34608939999999999"/>
    <n v="1.4020230920000001"/>
    <n v="22783"/>
    <n v="2.7134457000000001E-2"/>
    <n v="0.109922855"/>
    <n v="14.192"/>
    <n v="756"/>
    <n v="2.5"/>
    <n v="2.8"/>
    <n v="7.3"/>
    <n v="1.1698554999999999"/>
    <n v="1.8236212999999999"/>
    <n v="14.132"/>
    <n v="-26.124040820000001"/>
  </r>
  <r>
    <x v="0"/>
    <d v="2022-02-07T17:34:00"/>
    <n v="1774"/>
    <n v="22"/>
    <n v="24.684999999999999"/>
    <n v="849538"/>
    <n v="0.34608939999999999"/>
    <n v="1.4020230920000001"/>
    <n v="22783"/>
    <n v="2.7134457000000001E-2"/>
    <n v="0.109922855"/>
    <n v="15.702999999999999"/>
    <n v="820"/>
    <n v="2"/>
    <n v="2.2000000000000002"/>
    <n v="6.5"/>
    <n v="1.1698078000000001"/>
    <n v="1.8234896"/>
    <n v="14.115"/>
    <n v="-26.141040820000001"/>
  </r>
  <r>
    <x v="0"/>
    <d v="2022-02-07T17:34:00"/>
    <n v="1774"/>
    <n v="22"/>
    <n v="24.684999999999999"/>
    <n v="849538"/>
    <n v="0.34608939999999999"/>
    <n v="1.4020230920000001"/>
    <n v="22783"/>
    <n v="2.7134457000000001E-2"/>
    <n v="0.109922855"/>
    <n v="13.694000000000001"/>
    <n v="735"/>
    <n v="2.2999999999999998"/>
    <n v="2.5"/>
    <n v="6.9"/>
    <n v="1.1696536"/>
    <n v="1.8235754"/>
    <n v="13.919"/>
    <n v="-26.337040819999999"/>
  </r>
  <r>
    <x v="1"/>
    <d v="2022-02-07T18:18:00"/>
    <n v="1779"/>
    <n v="27"/>
    <n v="1.571"/>
    <n v="1915533"/>
    <n v="0.72024569800000005"/>
    <n v="45.846320689999999"/>
    <n v="46121"/>
    <n v="4.8041268999999998E-2"/>
    <n v="3.0580056600000001"/>
    <n v="45.31"/>
    <n v="1929"/>
    <n v="2.1"/>
    <n v="2.2999999999999998"/>
    <n v="6.9"/>
    <n v="1.1815112000000001"/>
    <n v="1.813809"/>
    <n v="25.138000000000002"/>
    <n v="-15.118040819999999"/>
  </r>
  <r>
    <x v="1"/>
    <d v="2022-02-07T18:18:00"/>
    <n v="1779"/>
    <n v="27"/>
    <n v="1.571"/>
    <n v="1915533"/>
    <n v="0.72024569800000005"/>
    <n v="45.846320689999999"/>
    <n v="46121"/>
    <n v="4.8041268999999998E-2"/>
    <n v="3.0580056600000001"/>
    <n v="35.738999999999997"/>
    <n v="1605"/>
    <n v="2.2999999999999998"/>
    <n v="2.6"/>
    <n v="7.1"/>
    <n v="1.1814985"/>
    <n v="1.8142722"/>
    <n v="25.111999999999998"/>
    <n v="-15.144040820000001"/>
  </r>
  <r>
    <x v="1"/>
    <d v="2022-02-07T18:18:00"/>
    <n v="1779"/>
    <n v="27"/>
    <n v="1.571"/>
    <n v="1915533"/>
    <n v="0.72024569800000005"/>
    <n v="45.846320689999999"/>
    <n v="46121"/>
    <n v="4.8041268999999998E-2"/>
    <n v="3.0580056600000001"/>
    <n v="36.094000000000001"/>
    <n v="1651"/>
    <n v="2"/>
    <n v="2.2000000000000002"/>
    <n v="6.7"/>
    <n v="1.1815526999999999"/>
    <n v="1.8142989"/>
    <n v="25.134"/>
    <n v="-15.12204082"/>
  </r>
  <r>
    <x v="1"/>
    <d v="2022-02-07T18:18:00"/>
    <n v="1779"/>
    <n v="27"/>
    <n v="1.571"/>
    <n v="1915533"/>
    <n v="0.72024569800000005"/>
    <n v="45.846320689999999"/>
    <n v="61191"/>
    <n v="6.1541382999999998E-2"/>
    <n v="2.9530414039999999"/>
    <n v="45.31"/>
    <n v="1929"/>
    <n v="2.1"/>
    <n v="2.2999999999999998"/>
    <n v="6.9"/>
    <n v="1.1815112000000001"/>
    <n v="1.813809"/>
    <n v="25.138000000000002"/>
    <n v="-15.118040819999999"/>
  </r>
  <r>
    <x v="1"/>
    <d v="2022-02-07T18:18:00"/>
    <n v="1779"/>
    <n v="27"/>
    <n v="1.571"/>
    <n v="1915533"/>
    <n v="0.72024569800000005"/>
    <n v="45.846320689999999"/>
    <n v="61191"/>
    <n v="6.1541382999999998E-2"/>
    <n v="2.9530414039999999"/>
    <n v="35.738999999999997"/>
    <n v="1605"/>
    <n v="2.2999999999999998"/>
    <n v="2.6"/>
    <n v="7.1"/>
    <n v="1.1814985"/>
    <n v="1.8142722"/>
    <n v="25.111999999999998"/>
    <n v="-15.144040820000001"/>
  </r>
  <r>
    <x v="1"/>
    <d v="2022-02-07T18:18:00"/>
    <n v="1779"/>
    <n v="27"/>
    <n v="1.571"/>
    <n v="1915533"/>
    <n v="0.72024569800000005"/>
    <n v="45.846320689999999"/>
    <n v="61191"/>
    <n v="6.1541382999999998E-2"/>
    <n v="2.9530414039999999"/>
    <n v="36.094000000000001"/>
    <n v="1651"/>
    <n v="2"/>
    <n v="2.2000000000000002"/>
    <n v="6.7"/>
    <n v="1.1815526999999999"/>
    <n v="1.8142989"/>
    <n v="25.134"/>
    <n v="-15.12204082"/>
  </r>
  <r>
    <x v="1"/>
    <d v="2022-02-07T18:18:00"/>
    <n v="1779"/>
    <n v="27"/>
    <n v="1.571"/>
    <n v="1915533"/>
    <n v="0.72024569800000005"/>
    <n v="45.846320689999999"/>
    <n v="45461"/>
    <n v="4.7450023000000001E-2"/>
    <n v="2.9582308639999999"/>
    <n v="45.31"/>
    <n v="1929"/>
    <n v="2.1"/>
    <n v="2.2999999999999998"/>
    <n v="6.9"/>
    <n v="1.1815112000000001"/>
    <n v="1.813809"/>
    <n v="25.138000000000002"/>
    <n v="-15.118040819999999"/>
  </r>
  <r>
    <x v="1"/>
    <d v="2022-02-07T18:18:00"/>
    <n v="1779"/>
    <n v="27"/>
    <n v="1.571"/>
    <n v="1915533"/>
    <n v="0.72024569800000005"/>
    <n v="45.846320689999999"/>
    <n v="45461"/>
    <n v="4.7450023000000001E-2"/>
    <n v="2.9582308639999999"/>
    <n v="35.738999999999997"/>
    <n v="1605"/>
    <n v="2.2999999999999998"/>
    <n v="2.6"/>
    <n v="7.1"/>
    <n v="1.1814985"/>
    <n v="1.8142722"/>
    <n v="25.111999999999998"/>
    <n v="-15.144040820000001"/>
  </r>
  <r>
    <x v="1"/>
    <d v="2022-02-07T18:18:00"/>
    <n v="1779"/>
    <n v="27"/>
    <n v="1.571"/>
    <n v="1915533"/>
    <n v="0.72024569800000005"/>
    <n v="45.846320689999999"/>
    <n v="45461"/>
    <n v="4.7450023000000001E-2"/>
    <n v="2.9582308639999999"/>
    <n v="36.094000000000001"/>
    <n v="1651"/>
    <n v="2"/>
    <n v="2.2000000000000002"/>
    <n v="6.7"/>
    <n v="1.1815526999999999"/>
    <n v="1.8142989"/>
    <n v="25.134"/>
    <n v="-15.12204082"/>
  </r>
  <r>
    <x v="1"/>
    <d v="2022-02-07T18:09:00"/>
    <n v="1778"/>
    <n v="26"/>
    <n v="2.0840000000000001"/>
    <n v="2360937"/>
    <n v="0.87657918099999999"/>
    <n v="42.062340759999998"/>
    <n v="46121"/>
    <n v="4.8041268999999998E-2"/>
    <n v="3.0580056600000001"/>
    <n v="45.31"/>
    <n v="1929"/>
    <n v="2.1"/>
    <n v="2.2999999999999998"/>
    <n v="6.9"/>
    <n v="1.1815112000000001"/>
    <n v="1.813809"/>
    <n v="25.138000000000002"/>
    <n v="-15.118040819999999"/>
  </r>
  <r>
    <x v="1"/>
    <d v="2022-02-07T18:09:00"/>
    <n v="1778"/>
    <n v="26"/>
    <n v="2.0840000000000001"/>
    <n v="2360937"/>
    <n v="0.87657918099999999"/>
    <n v="42.062340759999998"/>
    <n v="46121"/>
    <n v="4.8041268999999998E-2"/>
    <n v="3.0580056600000001"/>
    <n v="35.738999999999997"/>
    <n v="1605"/>
    <n v="2.2999999999999998"/>
    <n v="2.6"/>
    <n v="7.1"/>
    <n v="1.1814985"/>
    <n v="1.8142722"/>
    <n v="25.111999999999998"/>
    <n v="-15.144040820000001"/>
  </r>
  <r>
    <x v="1"/>
    <d v="2022-02-07T18:09:00"/>
    <n v="1778"/>
    <n v="26"/>
    <n v="2.0840000000000001"/>
    <n v="2360937"/>
    <n v="0.87657918099999999"/>
    <n v="42.062340759999998"/>
    <n v="46121"/>
    <n v="4.8041268999999998E-2"/>
    <n v="3.0580056600000001"/>
    <n v="36.094000000000001"/>
    <n v="1651"/>
    <n v="2"/>
    <n v="2.2000000000000002"/>
    <n v="6.7"/>
    <n v="1.1815526999999999"/>
    <n v="1.8142989"/>
    <n v="25.134"/>
    <n v="-15.12204082"/>
  </r>
  <r>
    <x v="1"/>
    <d v="2022-02-07T18:09:00"/>
    <n v="1778"/>
    <n v="26"/>
    <n v="2.0840000000000001"/>
    <n v="2360937"/>
    <n v="0.87657918099999999"/>
    <n v="42.062340759999998"/>
    <n v="61191"/>
    <n v="6.1541382999999998E-2"/>
    <n v="2.9530414039999999"/>
    <n v="45.31"/>
    <n v="1929"/>
    <n v="2.1"/>
    <n v="2.2999999999999998"/>
    <n v="6.9"/>
    <n v="1.1815112000000001"/>
    <n v="1.813809"/>
    <n v="25.138000000000002"/>
    <n v="-15.118040819999999"/>
  </r>
  <r>
    <x v="1"/>
    <d v="2022-02-07T18:09:00"/>
    <n v="1778"/>
    <n v="26"/>
    <n v="2.0840000000000001"/>
    <n v="2360937"/>
    <n v="0.87657918099999999"/>
    <n v="42.062340759999998"/>
    <n v="61191"/>
    <n v="6.1541382999999998E-2"/>
    <n v="2.9530414039999999"/>
    <n v="35.738999999999997"/>
    <n v="1605"/>
    <n v="2.2999999999999998"/>
    <n v="2.6"/>
    <n v="7.1"/>
    <n v="1.1814985"/>
    <n v="1.8142722"/>
    <n v="25.111999999999998"/>
    <n v="-15.144040820000001"/>
  </r>
  <r>
    <x v="1"/>
    <d v="2022-02-07T18:09:00"/>
    <n v="1778"/>
    <n v="26"/>
    <n v="2.0840000000000001"/>
    <n v="2360937"/>
    <n v="0.87657918099999999"/>
    <n v="42.062340759999998"/>
    <n v="61191"/>
    <n v="6.1541382999999998E-2"/>
    <n v="2.9530414039999999"/>
    <n v="36.094000000000001"/>
    <n v="1651"/>
    <n v="2"/>
    <n v="2.2000000000000002"/>
    <n v="6.7"/>
    <n v="1.1815526999999999"/>
    <n v="1.8142989"/>
    <n v="25.134"/>
    <n v="-15.12204082"/>
  </r>
  <r>
    <x v="1"/>
    <d v="2022-02-07T18:09:00"/>
    <n v="1778"/>
    <n v="26"/>
    <n v="2.0840000000000001"/>
    <n v="2360937"/>
    <n v="0.87657918099999999"/>
    <n v="42.062340759999998"/>
    <n v="45461"/>
    <n v="4.7450023000000001E-2"/>
    <n v="2.9582308639999999"/>
    <n v="45.31"/>
    <n v="1929"/>
    <n v="2.1"/>
    <n v="2.2999999999999998"/>
    <n v="6.9"/>
    <n v="1.1815112000000001"/>
    <n v="1.813809"/>
    <n v="25.138000000000002"/>
    <n v="-15.118040819999999"/>
  </r>
  <r>
    <x v="1"/>
    <d v="2022-02-07T18:09:00"/>
    <n v="1778"/>
    <n v="26"/>
    <n v="2.0840000000000001"/>
    <n v="2360937"/>
    <n v="0.87657918099999999"/>
    <n v="42.062340759999998"/>
    <n v="45461"/>
    <n v="4.7450023000000001E-2"/>
    <n v="2.9582308639999999"/>
    <n v="35.738999999999997"/>
    <n v="1605"/>
    <n v="2.2999999999999998"/>
    <n v="2.6"/>
    <n v="7.1"/>
    <n v="1.1814985"/>
    <n v="1.8142722"/>
    <n v="25.111999999999998"/>
    <n v="-15.144040820000001"/>
  </r>
  <r>
    <x v="1"/>
    <d v="2022-02-07T18:09:00"/>
    <n v="1778"/>
    <n v="26"/>
    <n v="2.0840000000000001"/>
    <n v="2360937"/>
    <n v="0.87657918099999999"/>
    <n v="42.062340759999998"/>
    <n v="45461"/>
    <n v="4.7450023000000001E-2"/>
    <n v="2.9582308639999999"/>
    <n v="36.094000000000001"/>
    <n v="1651"/>
    <n v="2"/>
    <n v="2.2000000000000002"/>
    <n v="6.7"/>
    <n v="1.1815526999999999"/>
    <n v="1.8142989"/>
    <n v="25.134"/>
    <n v="-15.12204082"/>
  </r>
  <r>
    <x v="1"/>
    <d v="2022-02-07T18:01:00"/>
    <n v="1777"/>
    <n v="25"/>
    <n v="1.6040000000000001"/>
    <n v="1904662"/>
    <n v="0.71643005800000004"/>
    <n v="44.665215590000003"/>
    <n v="46121"/>
    <n v="4.8041268999999998E-2"/>
    <n v="3.0580056600000001"/>
    <n v="45.31"/>
    <n v="1929"/>
    <n v="2.1"/>
    <n v="2.2999999999999998"/>
    <n v="6.9"/>
    <n v="1.1815112000000001"/>
    <n v="1.813809"/>
    <n v="25.138000000000002"/>
    <n v="-15.118040819999999"/>
  </r>
  <r>
    <x v="1"/>
    <d v="2022-02-07T18:01:00"/>
    <n v="1777"/>
    <n v="25"/>
    <n v="1.6040000000000001"/>
    <n v="1904662"/>
    <n v="0.71643005800000004"/>
    <n v="44.665215590000003"/>
    <n v="46121"/>
    <n v="4.8041268999999998E-2"/>
    <n v="3.0580056600000001"/>
    <n v="35.738999999999997"/>
    <n v="1605"/>
    <n v="2.2999999999999998"/>
    <n v="2.6"/>
    <n v="7.1"/>
    <n v="1.1814985"/>
    <n v="1.8142722"/>
    <n v="25.111999999999998"/>
    <n v="-15.144040820000001"/>
  </r>
  <r>
    <x v="1"/>
    <d v="2022-02-07T18:01:00"/>
    <n v="1777"/>
    <n v="25"/>
    <n v="1.6040000000000001"/>
    <n v="1904662"/>
    <n v="0.71643005800000004"/>
    <n v="44.665215590000003"/>
    <n v="46121"/>
    <n v="4.8041268999999998E-2"/>
    <n v="3.0580056600000001"/>
    <n v="36.094000000000001"/>
    <n v="1651"/>
    <n v="2"/>
    <n v="2.2000000000000002"/>
    <n v="6.7"/>
    <n v="1.1815526999999999"/>
    <n v="1.8142989"/>
    <n v="25.134"/>
    <n v="-15.12204082"/>
  </r>
  <r>
    <x v="1"/>
    <d v="2022-02-07T18:01:00"/>
    <n v="1777"/>
    <n v="25"/>
    <n v="1.6040000000000001"/>
    <n v="1904662"/>
    <n v="0.71643005800000004"/>
    <n v="44.665215590000003"/>
    <n v="61191"/>
    <n v="6.1541382999999998E-2"/>
    <n v="2.9530414039999999"/>
    <n v="45.31"/>
    <n v="1929"/>
    <n v="2.1"/>
    <n v="2.2999999999999998"/>
    <n v="6.9"/>
    <n v="1.1815112000000001"/>
    <n v="1.813809"/>
    <n v="25.138000000000002"/>
    <n v="-15.118040819999999"/>
  </r>
  <r>
    <x v="1"/>
    <d v="2022-02-07T18:01:00"/>
    <n v="1777"/>
    <n v="25"/>
    <n v="1.6040000000000001"/>
    <n v="1904662"/>
    <n v="0.71643005800000004"/>
    <n v="44.665215590000003"/>
    <n v="61191"/>
    <n v="6.1541382999999998E-2"/>
    <n v="2.9530414039999999"/>
    <n v="35.738999999999997"/>
    <n v="1605"/>
    <n v="2.2999999999999998"/>
    <n v="2.6"/>
    <n v="7.1"/>
    <n v="1.1814985"/>
    <n v="1.8142722"/>
    <n v="25.111999999999998"/>
    <n v="-15.144040820000001"/>
  </r>
  <r>
    <x v="1"/>
    <d v="2022-02-07T18:01:00"/>
    <n v="1777"/>
    <n v="25"/>
    <n v="1.6040000000000001"/>
    <n v="1904662"/>
    <n v="0.71643005800000004"/>
    <n v="44.665215590000003"/>
    <n v="61191"/>
    <n v="6.1541382999999998E-2"/>
    <n v="2.9530414039999999"/>
    <n v="36.094000000000001"/>
    <n v="1651"/>
    <n v="2"/>
    <n v="2.2000000000000002"/>
    <n v="6.7"/>
    <n v="1.1815526999999999"/>
    <n v="1.8142989"/>
    <n v="25.134"/>
    <n v="-15.12204082"/>
  </r>
  <r>
    <x v="1"/>
    <d v="2022-02-07T18:01:00"/>
    <n v="1777"/>
    <n v="25"/>
    <n v="1.6040000000000001"/>
    <n v="1904662"/>
    <n v="0.71643005800000004"/>
    <n v="44.665215590000003"/>
    <n v="45461"/>
    <n v="4.7450023000000001E-2"/>
    <n v="2.9582308639999999"/>
    <n v="45.31"/>
    <n v="1929"/>
    <n v="2.1"/>
    <n v="2.2999999999999998"/>
    <n v="6.9"/>
    <n v="1.1815112000000001"/>
    <n v="1.813809"/>
    <n v="25.138000000000002"/>
    <n v="-15.118040819999999"/>
  </r>
  <r>
    <x v="1"/>
    <d v="2022-02-07T18:01:00"/>
    <n v="1777"/>
    <n v="25"/>
    <n v="1.6040000000000001"/>
    <n v="1904662"/>
    <n v="0.71643005800000004"/>
    <n v="44.665215590000003"/>
    <n v="45461"/>
    <n v="4.7450023000000001E-2"/>
    <n v="2.9582308639999999"/>
    <n v="35.738999999999997"/>
    <n v="1605"/>
    <n v="2.2999999999999998"/>
    <n v="2.6"/>
    <n v="7.1"/>
    <n v="1.1814985"/>
    <n v="1.8142722"/>
    <n v="25.111999999999998"/>
    <n v="-15.144040820000001"/>
  </r>
  <r>
    <x v="1"/>
    <d v="2022-02-07T18:01:00"/>
    <n v="1777"/>
    <n v="25"/>
    <n v="1.6040000000000001"/>
    <n v="1904662"/>
    <n v="0.71643005800000004"/>
    <n v="44.665215590000003"/>
    <n v="45461"/>
    <n v="4.7450023000000001E-2"/>
    <n v="2.9582308639999999"/>
    <n v="36.094000000000001"/>
    <n v="1651"/>
    <n v="2"/>
    <n v="2.2000000000000002"/>
    <n v="6.7"/>
    <n v="1.1815526999999999"/>
    <n v="1.8142989"/>
    <n v="25.134"/>
    <n v="-15.1220408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1A"/>
    <x v="0"/>
    <s v="A"/>
    <n v="1.5016"/>
    <n v="146.909581"/>
    <n v="0.14690958100000001"/>
    <n v="0.53829744898925991"/>
    <n v="1.2011487274146857"/>
    <n v="0.12230756911860825"/>
    <n v="0.87769243088139171"/>
  </r>
  <r>
    <s v="1B"/>
    <x v="0"/>
    <s v="B"/>
    <n v="1.5039"/>
    <n v="149.30302399999999"/>
    <n v="0.14930302400000001"/>
    <n v="0.54706736210473728"/>
    <n v="1.1982475466480902"/>
    <n v="0.12460115142121661"/>
    <n v="0.87539884857878336"/>
  </r>
  <r>
    <s v="1C"/>
    <x v="0"/>
    <s v="C"/>
    <n v="1.5027999999999999"/>
    <n v="145.280046"/>
    <n v="0.145280046"/>
    <n v="0.53232660265256848"/>
    <n v="1.19825810117158"/>
    <n v="0.12124269876244063"/>
    <n v="0.87875730123755935"/>
  </r>
  <r>
    <s v="2A"/>
    <x v="1"/>
    <s v="A"/>
    <n v="1.5003"/>
    <n v="145.328226"/>
    <n v="0.145328226"/>
    <n v="0.53250314097577223"/>
    <n v="1.1969885236290483"/>
    <n v="0.12141154499910463"/>
    <n v="0.87858845500089533"/>
  </r>
  <r>
    <s v="2B"/>
    <x v="1"/>
    <s v="B"/>
    <n v="1.5078"/>
    <n v="140.549216"/>
    <n v="0.140549216"/>
    <n v="0.51499217352093918"/>
    <n v="1.2014427989658523"/>
    <n v="0.11698369337348263"/>
    <n v="0.88301630662651731"/>
  </r>
  <r>
    <s v="2C"/>
    <x v="1"/>
    <s v="C"/>
    <n v="1.5011000000000001"/>
    <n v="140.03708900000001"/>
    <n v="0.140037089"/>
    <n v="0.51311566787861129"/>
    <n v="1.1985319892082122"/>
    <n v="0.11684051010813061"/>
    <n v="0.88315948989186943"/>
  </r>
  <r>
    <s v="3A"/>
    <x v="2"/>
    <s v="A"/>
    <n v="1.5035000000000001"/>
    <n v="189.81656799999999"/>
    <n v="0.18981656799999999"/>
    <n v="0.69551470799100823"/>
    <n v="1.2028186413574744"/>
    <n v="0.15780979897832081"/>
    <n v="0.84219020102167919"/>
  </r>
  <r>
    <s v="3B"/>
    <x v="2"/>
    <s v="B"/>
    <n v="1.5023"/>
    <n v="199.563987"/>
    <n v="0.199563987"/>
    <n v="0.73123062758055113"/>
    <n v="1.2029230805134521"/>
    <n v="0.16589920854691614"/>
    <n v="0.8341007914530838"/>
  </r>
  <r>
    <s v="3C"/>
    <x v="2"/>
    <s v="C"/>
    <n v="1.5052000000000001"/>
    <n v="196.88288900000001"/>
    <n v="0.19688288900000001"/>
    <n v="0.7214067059270669"/>
    <n v="1.2029306645744131"/>
    <n v="0.16366935751002368"/>
    <n v="0.83633064248997635"/>
  </r>
  <r>
    <s v="4A"/>
    <x v="3"/>
    <s v="A"/>
    <n v="1.5031000000000001"/>
    <n v="92.422690099999997"/>
    <n v="9.2422690099999996E-2"/>
    <n v="0.33864978697036052"/>
    <n v="1.2084409217466288"/>
    <n v="7.6480933769121448E-2"/>
    <n v="0.92351906623087854"/>
  </r>
  <r>
    <s v="4B"/>
    <x v="3"/>
    <s v="B"/>
    <n v="1.5027999999999999"/>
    <n v="94.595273500000005"/>
    <n v="9.4595273500000007E-2"/>
    <n v="0.34661043932520197"/>
    <n v="1.2078130158859852"/>
    <n v="7.8319468540095263E-2"/>
    <n v="0.92168053145990469"/>
  </r>
  <r>
    <s v="4C"/>
    <x v="3"/>
    <s v="C"/>
    <n v="1.5043"/>
    <n v="94.187577500000003"/>
    <n v="9.4187577500000008E-2"/>
    <n v="0.34511658361293818"/>
    <n v="1.2100546952943518"/>
    <n v="7.7837454675623904E-2"/>
    <n v="0.92216254532437614"/>
  </r>
  <r>
    <s v="5A"/>
    <x v="4"/>
    <s v="A"/>
    <n v="1.5044"/>
    <n v="209.61834099999999"/>
    <n v="0.20961834099999999"/>
    <n v="0.76807120035051191"/>
    <n v="1.2812509256812574"/>
    <n v="0.16360444062785223"/>
    <n v="0.83639555937214771"/>
  </r>
  <r>
    <s v="5B"/>
    <x v="4"/>
    <s v="B"/>
    <n v="1.5039"/>
    <n v="207.884522"/>
    <n v="0.20788452200000002"/>
    <n v="0.76171824271251365"/>
    <n v="1.2797492026040846"/>
    <n v="0.16244161088515494"/>
    <n v="0.83755838911484504"/>
  </r>
  <r>
    <s v="5C"/>
    <x v="4"/>
    <s v="C"/>
    <n v="1.5016"/>
    <n v="208.71685600000001"/>
    <n v="0.20871685600000001"/>
    <n v="0.76476803201731758"/>
    <n v="1.2799817971065157"/>
    <n v="0.1630623626615772"/>
    <n v="0.83693763733842275"/>
  </r>
  <r>
    <s v="6A"/>
    <x v="5"/>
    <s v="A"/>
    <n v="0.751"/>
    <n v="120.19204499999999"/>
    <n v="0.120192045"/>
    <n v="0.44040062446507366"/>
    <n v="0.86875982070791069"/>
    <n v="0.13834899144168669"/>
    <n v="0.86165100855831334"/>
  </r>
  <r>
    <s v="6B"/>
    <x v="5"/>
    <s v="B"/>
    <n v="0.75080000000000002"/>
    <n v="116.955578"/>
    <n v="0.116955578"/>
    <n v="0.42854175237532266"/>
    <n v="0.8693346897319123"/>
    <n v="0.13453458073330429"/>
    <n v="0.86546541926669573"/>
  </r>
  <r>
    <s v="6C"/>
    <x v="5"/>
    <s v="C"/>
    <n v="0.75090000000000001"/>
    <n v="115.336883"/>
    <n v="0.115336883"/>
    <n v="0.42261062532928151"/>
    <n v="0.86945526548858398"/>
    <n v="0.1326541888675403"/>
    <n v="0.86734581113245968"/>
  </r>
  <r>
    <s v="7A"/>
    <x v="6"/>
    <s v="A"/>
    <n v="0.751"/>
    <n v="64.464524100000006"/>
    <n v="6.4464524100000004E-2"/>
    <n v="0.23620711894438431"/>
    <n v="0.87223181805793359"/>
    <n v="7.3907558478585877E-2"/>
    <n v="0.92609244152141412"/>
  </r>
  <r>
    <s v="7B"/>
    <x v="6"/>
    <s v="B"/>
    <n v="0.75219999999999998"/>
    <n v="61.112703799999998"/>
    <n v="6.1112703800000001E-2"/>
    <n v="0.22392557607509783"/>
    <n v="0.87250563587650676"/>
    <n v="7.004276108612989E-2"/>
    <n v="0.92995723891387017"/>
  </r>
  <r>
    <s v="7C"/>
    <x v="6"/>
    <s v="C"/>
    <n v="0.75049999999999994"/>
    <n v="60.437170500000001"/>
    <n v="6.0437170499999998E-2"/>
    <n v="0.2214503266759637"/>
    <n v="0.87123455744054512"/>
    <n v="6.9369574454838309E-2"/>
    <n v="0.93063042554516173"/>
  </r>
  <r>
    <s v="8A"/>
    <x v="7"/>
    <s v="A"/>
    <n v="0.751"/>
    <n v="136.168238"/>
    <n v="0.136168238"/>
    <n v="0.49893965151777536"/>
    <n v="0.90820631856963008"/>
    <n v="0.1499309520489317"/>
    <n v="0.8500690479510683"/>
  </r>
  <r>
    <s v="8B"/>
    <x v="7"/>
    <s v="B"/>
    <n v="0.75139999999999996"/>
    <n v="139.49042"/>
    <n v="0.13949042"/>
    <n v="0.51111259547081844"/>
    <n v="0.90706260402752736"/>
    <n v="0.15378257176586985"/>
    <n v="0.84621742823413015"/>
  </r>
  <r>
    <s v="8C"/>
    <x v="7"/>
    <s v="C"/>
    <n v="0.75060000000000004"/>
    <n v="134.436046"/>
    <n v="0.134436046"/>
    <n v="0.49259265543751563"/>
    <n v="0.90596093388838617"/>
    <n v="0.14839055523398809"/>
    <n v="0.85160944476601186"/>
  </r>
  <r>
    <s v="9A"/>
    <x v="8"/>
    <s v="A"/>
    <n v="0.75009999999999999"/>
    <n v="201.89955499999999"/>
    <n v="0.20189955499999998"/>
    <n v="0.7397884785238531"/>
    <n v="0.88015670299553161"/>
    <n v="0.2293904645761983"/>
    <n v="0.77060953542380173"/>
  </r>
  <r>
    <s v="9B"/>
    <x v="8"/>
    <s v="B"/>
    <n v="0.75139999999999996"/>
    <n v="192.418463"/>
    <n v="0.19241846300000001"/>
    <n v="0.70504841866872037"/>
    <n v="0.88082233888065065"/>
    <n v="0.21845320504078661"/>
    <n v="0.78154679495921342"/>
  </r>
  <r>
    <s v="9C"/>
    <x v="8"/>
    <s v="C"/>
    <n v="0.75160000000000005"/>
    <n v="209.13798800000001"/>
    <n v="0.209137988"/>
    <n v="0.76631111913079686"/>
    <n v="0.88161906999685202"/>
    <n v="0.23722035413860407"/>
    <n v="0.76277964586139591"/>
  </r>
  <r>
    <s v="S1A"/>
    <x v="9"/>
    <s v="A"/>
    <n v="0"/>
    <n v="39.595020774061197"/>
    <n v="3.9595020774061199E-2"/>
    <n v="0.14508174708737268"/>
    <n v="0.54089992460858938"/>
    <n v="7.3202119232523996E-2"/>
    <n v="0.92679788076747605"/>
  </r>
  <r>
    <s v="S1B"/>
    <x v="9"/>
    <s v="B"/>
    <n v="0"/>
    <n v="39.023664238969701"/>
    <n v="3.9023664238969698E-2"/>
    <n v="0.14298821606502843"/>
    <n v="0.54013330913049662"/>
    <n v="7.2248209061184843E-2"/>
    <n v="0.9277517909388151"/>
  </r>
  <r>
    <s v="S1C"/>
    <x v="9"/>
    <s v="C"/>
    <n v="0"/>
    <n v="36.820326543531202"/>
    <n v="3.68203265435312E-2"/>
    <n v="0.13491487562907403"/>
    <n v="0.54158868070218835"/>
    <n v="6.798577565504578E-2"/>
    <n v="0.93201422434495418"/>
  </r>
  <r>
    <s v="S2A"/>
    <x v="10"/>
    <s v="A"/>
    <n v="0"/>
    <n v="38.401533983229797"/>
    <n v="3.8401533983229798E-2"/>
    <n v="0.14070864296078125"/>
    <n v="0.53528219604584315"/>
    <n v="7.1740727165790094E-2"/>
    <n v="0.92825927283420995"/>
  </r>
  <r>
    <s v="S2B"/>
    <x v="10"/>
    <s v="B"/>
    <n v="0"/>
    <n v="38.255217894930396"/>
    <n v="3.8255217894930395E-2"/>
    <n v="0.14017252015285045"/>
    <n v="0.53517877283010729"/>
    <n v="7.1481194391606648E-2"/>
    <n v="0.92851880560839339"/>
  </r>
  <r>
    <s v="S2C"/>
    <x v="10"/>
    <s v="C"/>
    <n v="0"/>
    <n v="37.522916844731498"/>
    <n v="3.7522916844731496E-2"/>
    <n v="0.13748926570116005"/>
    <n v="0.53482645198529266"/>
    <n v="7.0159051979282711E-2"/>
    <n v="0.9298409480207172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1"/>
    <s v="1A"/>
    <n v="2.2990176531777644"/>
    <n v="0.20797477569583175"/>
    <n v="3.3063479196077862E-2"/>
    <n v="2.481901601779914E-3"/>
    <n v="5.3592412417678013"/>
    <n v="5.0366527565052699E-3"/>
    <n v="2.997606326500334E-3"/>
    <n v="-26.200707486666662"/>
    <n v="-15.128040819999997"/>
    <n v="37.698020300000003"/>
    <n v="1.5016"/>
    <n v="44.191292346666664"/>
    <n v="1.4259960530000002"/>
    <x v="0"/>
    <x v="0"/>
    <n v="1.2011487274146857"/>
    <n v="0.55245152472151182"/>
    <n v="-21.535520493350127"/>
    <n v="0.42132461255793868"/>
    <n v="0.57867538744206137"/>
    <n v="38.919555643164841"/>
    <n v="0.37698755121240446"/>
    <n v="0.51777990356229808"/>
    <n v="0.89476745477470254"/>
    <n v="0.28658889466514226"/>
    <n v="1.9792377974840791E-2"/>
    <n v="0.43188527327268639"/>
    <n v="3.6818077595530581E-2"/>
    <n v="3.6818077595530581E-2"/>
  </r>
  <r>
    <x v="0"/>
    <n v="1"/>
    <s v="1B"/>
    <n v="2.3999805827452789"/>
    <n v="0.21505369679273806"/>
    <n v="3.4377559054748021E-2"/>
    <n v="1.2628496153933887E-3"/>
    <n v="5.3363951169776431"/>
    <n v="8.5576938134624039E-2"/>
    <n v="0.25180558208680898"/>
    <n v="-26.200707486666662"/>
    <n v="-15.128040819999997"/>
    <n v="37.423294400000003"/>
    <n v="1.5039"/>
    <n v="44.191292346666664"/>
    <n v="1.4259960530000002"/>
    <x v="1"/>
    <x v="1"/>
    <n v="1.1982475466480902"/>
    <n v="0.55463735140590475"/>
    <n v="-21.271381050309543"/>
    <n v="0.44517970103773136"/>
    <n v="0.55482029896226859"/>
    <n v="38.656852945946639"/>
    <n v="0.41301856813768822"/>
    <n v="0.51473839646542752"/>
    <n v="0.92775696460311574"/>
    <n v="0.25157427746383176"/>
    <n v="1.8916304581142684E-2"/>
    <n v="0.37853894926619774"/>
    <n v="3.5446712160588506E-2"/>
    <n v="3.5446712160588506E-2"/>
  </r>
  <r>
    <x v="0"/>
    <n v="1"/>
    <s v="1C"/>
    <n v="2.1578367304643473"/>
    <n v="0.20377887773564352"/>
    <n v="4.3375018580360048E-3"/>
    <n v="2.5347064077141601E-4"/>
    <n v="5.2418137646940606"/>
    <n v="3.5396575113542238E-2"/>
    <n v="3.6751509388674788E-2"/>
    <n v="-26.200707486666662"/>
    <n v="-15.128040819999997"/>
    <n v="37.458123299999997"/>
    <n v="1.5027999999999999"/>
    <n v="44.191292346666664"/>
    <n v="1.4259960530000002"/>
    <x v="2"/>
    <x v="2"/>
    <n v="1.19825810117158"/>
    <n v="0.55422679031870137"/>
    <n v="-22.105170582873647"/>
    <n v="0.36987809956586931"/>
    <n v="0.63012190043413074"/>
    <n v="38.694074723983555"/>
    <n v="0.30883155268402551"/>
    <n v="0.52612340422341264"/>
    <n v="0.83495495690743815"/>
    <n v="0.35527518870168107"/>
    <n v="8.0279555624607202E-3"/>
    <n v="0.53496699636021428"/>
    <n v="1.5029364646153681E-2"/>
    <n v="1.5029364646153681E-2"/>
  </r>
  <r>
    <x v="1"/>
    <n v="2"/>
    <s v="2A"/>
    <n v="2.5002614729566126"/>
    <n v="0.22090292195528527"/>
    <n v="3.5445224542452539E-2"/>
    <n v="9.1591977330503783E-5"/>
    <n v="5.4829971849170533"/>
    <n v="1.1303323633834813E-2"/>
    <n v="7.2943652912650384E-2"/>
    <n v="-26.200707486666662"/>
    <n v="-15.128040819999997"/>
    <n v="37.446566799999999"/>
    <n v="1.5003"/>
    <n v="44.191292346666664"/>
    <n v="1.4259960530000002"/>
    <x v="3"/>
    <x v="3"/>
    <n v="1.1969885236290483"/>
    <n v="0.55389165893332071"/>
    <n v="-20.938324877207105"/>
    <n v="0.47525883040456002"/>
    <n v="0.52474116959544004"/>
    <n v="38.556221471287316"/>
    <n v="0.4581525308191457"/>
    <n v="0.50585382005527635"/>
    <n v="0.9640063508744221"/>
    <n v="0.20484942825789426"/>
    <n v="2.8132744496732087E-2"/>
    <n v="0.30897258364524838"/>
    <n v="5.2684367668190756E-2"/>
    <n v="5.2684367668190756E-2"/>
  </r>
  <r>
    <x v="1"/>
    <n v="2"/>
    <s v="2B"/>
    <n v="2.6473124932088319"/>
    <n v="0.22244031749747067"/>
    <n v="2.5367305364530003E-2"/>
    <n v="1.3505238190912386E-3"/>
    <n v="5.3744453776466203"/>
    <n v="8.6025915064286793E-2"/>
    <n v="0.2476926390831844"/>
    <n v="-26.200707486666662"/>
    <n v="-15.128040819999997"/>
    <n v="37.526505899999997"/>
    <n v="1.5078"/>
    <n v="44.191292346666664"/>
    <n v="1.4259960530000002"/>
    <x v="4"/>
    <x v="4"/>
    <n v="1.2014427989658523"/>
    <n v="0.55459677862031809"/>
    <n v="-20.650512524373955"/>
    <n v="0.5012518781045856"/>
    <n v="0.4987481218954144"/>
    <n v="38.663756058089284"/>
    <n v="0.51305658262516252"/>
    <n v="0.5104938618444218"/>
    <n v="1.0235504444695844"/>
    <n v="0.15325972337787752"/>
    <n v="2.4632631118390425E-2"/>
    <n v="0.23001046499555164"/>
    <n v="4.6031417697165351E-2"/>
    <n v="4.6031417697165351E-2"/>
  </r>
  <r>
    <x v="1"/>
    <n v="2"/>
    <s v="2C"/>
    <n v="2.6872557443267269"/>
    <n v="0.22788286165652061"/>
    <n v="8.417107907906311E-3"/>
    <n v="1.2067379482000196E-3"/>
    <n v="5.4724909358797635"/>
    <n v="9.3739209449764133E-2"/>
    <n v="4.8145388752066032E-2"/>
    <n v="-26.200707486666662"/>
    <n v="-15.128040819999997"/>
    <n v="37.5300127"/>
    <n v="1.5011000000000001"/>
    <n v="44.191292346666664"/>
    <n v="1.4259960530000002"/>
    <x v="5"/>
    <x v="5"/>
    <n v="1.1985319892082122"/>
    <n v="0.55347332852921749"/>
    <n v="-20.620244112943396"/>
    <n v="0.50398549344240473"/>
    <n v="0.49601450655759527"/>
    <n v="38.620685932780276"/>
    <n v="0.52305459158198897"/>
    <n v="0.51478200964503307"/>
    <n v="1.0378366012270219"/>
    <n v="0.14030089783382438"/>
    <n v="2.0394490147365718E-2"/>
    <n v="0.21150182680689192"/>
    <n v="3.8107970277613049E-2"/>
    <n v="3.8107970277613049E-2"/>
  </r>
  <r>
    <x v="2"/>
    <n v="3"/>
    <s v="3A"/>
    <n v="2.4458056428249719"/>
    <n v="0.2397144656574253"/>
    <n v="3.5799688456297184E-2"/>
    <n v="3.0206262412890224E-3"/>
    <n v="3.1908491356893771"/>
    <n v="0.261661461852852"/>
    <n v="1.7498317991260798E-2"/>
    <n v="-26.200707486666662"/>
    <n v="-11.012204713346016"/>
    <n v="37.505624500000003"/>
    <n v="1.5035000000000001"/>
    <n v="44.428993437610451"/>
    <n v="1.4259960530000002"/>
    <x v="6"/>
    <x v="6"/>
    <n v="1.2028186413574744"/>
    <n v="0.55535381092913116"/>
    <n v="-19.589817361942494"/>
    <n v="0.43525620815874771"/>
    <n v="0.56474379184125234"/>
    <n v="38.357589540634116"/>
    <n v="0.40833652112432445"/>
    <n v="0.52981556831214605"/>
    <n v="0.93815208943647055"/>
    <n v="0.2596533952101488"/>
    <n v="5.0131567108551156E-3"/>
    <n v="0.38870855511557778"/>
    <n v="9.3733871729487165E-3"/>
    <n v="9.3733871729487165E-3"/>
  </r>
  <r>
    <x v="2"/>
    <n v="3"/>
    <s v="3B"/>
    <n v="2.3657184823731074"/>
    <n v="0.22988549361167465"/>
    <n v="4.289710490795999E-2"/>
    <n v="5.4045356683513034E-3"/>
    <n v="3.3209888046985285"/>
    <n v="0.55768246321019899"/>
    <n v="7.8761815467482593E-2"/>
    <n v="-26.200707486666662"/>
    <n v="-11.012204713346016"/>
    <n v="37.550336199999997"/>
    <n v="1.5023"/>
    <n v="44.428993437610451"/>
    <n v="1.4259960530000002"/>
    <x v="7"/>
    <x v="7"/>
    <n v="1.2029230805134521"/>
    <n v="0.55486238415870004"/>
    <n v="-20.005191151279583"/>
    <n v="0.40790829931372891"/>
    <n v="0.59209170068627115"/>
    <n v="38.586406572235504"/>
    <n v="0.37235735821899213"/>
    <n v="0.54048839374401469"/>
    <n v="0.91284575196300688"/>
    <n v="0.29509941019422975"/>
    <n v="-5.0220816437844817E-3"/>
    <n v="0.44212512953578137"/>
    <n v="-9.3788937423283369E-3"/>
    <n v="0"/>
  </r>
  <r>
    <x v="2"/>
    <n v="3"/>
    <s v="3C"/>
    <n v="2.2293526877053438"/>
    <n v="0.22542527487701869"/>
    <n v="2.9416846251550267E-2"/>
    <n v="1.3364609342094284E-3"/>
    <n v="3.4218932462142542"/>
    <n v="1.8121454829481598E-3"/>
    <n v="0.14105478226412005"/>
    <n v="-26.200707486666662"/>
    <n v="-11.012204713346016"/>
    <n v="37.4605143"/>
    <n v="1.5052000000000001"/>
    <n v="44.428993437610451"/>
    <n v="1.4259960530000002"/>
    <x v="8"/>
    <x v="8"/>
    <n v="1.2029306645744131"/>
    <n v="0.55592997079304574"/>
    <n v="-20.386096530326043"/>
    <n v="0.38282976558784121"/>
    <n v="0.61717023441215879"/>
    <n v="38.6014149859014"/>
    <n v="0.32944862717788276"/>
    <n v="0.53111305530260333"/>
    <n v="0.86056168248048603"/>
    <n v="0.33929658204502983"/>
    <n v="3.0724000488973058E-3"/>
    <n v="0.50736300965698911"/>
    <n v="5.7515606576664068E-3"/>
    <n v="5.7515606576664068E-3"/>
  </r>
  <r>
    <x v="3"/>
    <n v="4"/>
    <s v="4A"/>
    <n v="2.4809175279412372"/>
    <n v="0.18097320872021921"/>
    <n v="6.8596324022310029E-3"/>
    <n v="4.8597433389024024E-4"/>
    <n v="4.4200624602365544"/>
    <n v="1.8266443783640618E-2"/>
    <n v="0.1840946846990644"/>
    <n v="-26.200707486666662"/>
    <n v="-13.236923486079286"/>
    <n v="37.431105000000002"/>
    <n v="1.5031000000000001"/>
    <n v="44.885559300934261"/>
    <n v="1.4259960530000002"/>
    <x v="9"/>
    <x v="9"/>
    <n v="1.2084409217466288"/>
    <n v="0.55830188279059334"/>
    <n v="-20.159907096588853"/>
    <n v="0.46597508796845943"/>
    <n v="0.53402491203154057"/>
    <n v="38.835960676970821"/>
    <n v="0.44896147805264952"/>
    <n v="0.5145266775266859"/>
    <n v="0.96348815557933543"/>
    <n v="0.22571336379969342"/>
    <n v="1.9239402367599912E-2"/>
    <n v="0.334551327243787"/>
    <n v="3.6044632831315059E-2"/>
    <n v="3.6044632831315059E-2"/>
  </r>
  <r>
    <x v="3"/>
    <n v="4"/>
    <s v="4B"/>
    <n v="2.5839315838446208"/>
    <n v="0.18271051967337981"/>
    <n v="0.13559500154077253"/>
    <n v="6.8839741515049919E-3"/>
    <n v="4.2289964467654304"/>
    <n v="0.290177980289055"/>
    <n v="1.9952300246444593E-2"/>
    <n v="-26.200707486666662"/>
    <n v="-13.236923486079286"/>
    <n v="37.396515200000003"/>
    <n v="1.5027999999999999"/>
    <n v="44.885559300934261"/>
    <n v="1.4259960530000002"/>
    <x v="10"/>
    <x v="10"/>
    <n v="1.2078130158859852"/>
    <n v="0.55848063922347657"/>
    <n v="-20.232220609425099"/>
    <n v="0.46039697028052434"/>
    <n v="0.5396030297194756"/>
    <n v="38.905204032682022"/>
    <n v="0.46282964100327506"/>
    <n v="0.5424542137563868"/>
    <n v="1.0052838547596619"/>
    <n v="0.21171054417116497"/>
    <n v="-9.1813830448416178E-3"/>
    <n v="0.31385905365506933"/>
    <n v="-1.7217046352410101E-2"/>
    <n v="0"/>
  </r>
  <r>
    <x v="3"/>
    <n v="4"/>
    <s v="4C"/>
    <n v="2.4429800542886513"/>
    <n v="0.17769891760025319"/>
    <n v="5.8071732201570206E-2"/>
    <n v="2.6915264307414547E-3"/>
    <n v="4.4359897928038823"/>
    <n v="7.2092870226382194E-2"/>
    <n v="9.4318037617998146E-2"/>
    <n v="-26.200707486666662"/>
    <n v="-13.236923486079286"/>
    <n v="37.506501200000002"/>
    <n v="1.5043"/>
    <n v="44.885559300934261"/>
    <n v="1.4259960530000002"/>
    <x v="11"/>
    <x v="11"/>
    <n v="1.2100546952943518"/>
    <n v="0.55800243674084926"/>
    <n v="-20.125284596665239"/>
    <n v="0.46864579737877088"/>
    <n v="0.53135420262122912"/>
    <n v="39.007599410720488"/>
    <n v="0.4465950159246736"/>
    <n v="0.50635285733604551"/>
    <n v="0.95294787326071906"/>
    <n v="0.22861845263928054"/>
    <n v="2.8488369394352286E-2"/>
    <n v="0.33858692588805567"/>
    <n v="5.3265096201554923E-2"/>
    <n v="5.3265096201554923E-2"/>
  </r>
  <r>
    <x v="4"/>
    <n v="5"/>
    <s v="5A"/>
    <n v="2.5979927902201365"/>
    <n v="0.1561966408555957"/>
    <n v="0.20714198986404808"/>
    <n v="7.017292836288453E-3"/>
    <n v="4.2193504831057691"/>
    <n v="0.23006134835891948"/>
    <n v="5.3919339872854126E-2"/>
    <n v="-26.200707486666662"/>
    <n v="-13.808751226529813"/>
    <n v="37.4923146"/>
    <n v="1.5044"/>
    <n v="49.628556188973313"/>
    <n v="1.4259960530000002"/>
    <x v="12"/>
    <x v="12"/>
    <n v="1.2812509256812574"/>
    <n v="0.58272113942858728"/>
    <n v="-20.191392001122185"/>
    <n v="0.48493678959113057"/>
    <n v="0.51506321040886949"/>
    <n v="38.543376945480546"/>
    <n v="0.48559346875770615"/>
    <n v="0.51576068539324882"/>
    <n v="1.001354154150955"/>
    <n v="0.26101853054920832"/>
    <n v="1.887824098109403E-2"/>
    <n v="0.34960398545899851"/>
    <n v="3.5310262777005288E-2"/>
    <n v="3.5310262777005288E-2"/>
  </r>
  <r>
    <x v="4"/>
    <n v="5"/>
    <s v="5B"/>
    <n v="2.5508482865814317"/>
    <n v="0.15261897949048275"/>
    <n v="3.7430437269583061E-2"/>
    <n v="1.9522566606106867E-3"/>
    <n v="4.47697594591423"/>
    <n v="1.7688099953737078E-2"/>
    <n v="4.0219473242263971E-2"/>
    <n v="-26.200707486666662"/>
    <n v="-13.808751226529813"/>
    <n v="37.404405500000003"/>
    <n v="1.5039"/>
    <n v="49.628556188973313"/>
    <n v="1.4259960530000002"/>
    <x v="13"/>
    <x v="13"/>
    <n v="1.2797492026040846"/>
    <n v="0.58321103463650437"/>
    <n v="-20.250483499375498"/>
    <n v="0.48016825288773679"/>
    <n v="0.51983174711226321"/>
    <n v="38.347198129114716"/>
    <n v="0.46969042770131919"/>
    <n v="0.50848841872719031"/>
    <n v="0.9781788464285095"/>
    <n v="0.2766734288246504"/>
    <n v="2.4896927350924747E-2"/>
    <n v="0.37069510588636551"/>
    <n v="4.6677186641866528E-2"/>
    <n v="4.6677186641866528E-2"/>
  </r>
  <r>
    <x v="4"/>
    <n v="5"/>
    <s v="5C"/>
    <n v="2.4531782900384416"/>
    <n v="0.15160863207739064"/>
    <n v="6.5684315789416511E-3"/>
    <n v="2.912804846224105E-4"/>
    <n v="4.5028661812292636"/>
    <n v="6.8986249909993178E-2"/>
    <n v="8.4932793070982733E-3"/>
    <n v="-26.200707486666662"/>
    <n v="-13.808751226529813"/>
    <n v="37.500762799999997"/>
    <n v="1.5016"/>
    <n v="49.628556188973313"/>
    <n v="1.4259960530000002"/>
    <x v="14"/>
    <x v="14"/>
    <n v="1.2799817971065157"/>
    <n v="0.58221327945307366"/>
    <n v="-20.407215721578908"/>
    <n v="0.46752035299903283"/>
    <n v="0.53247964700096717"/>
    <n v="38.623407390959756"/>
    <n v="0.44297602301980182"/>
    <n v="0.50452502196832572"/>
    <n v="0.94750104498812759"/>
    <n v="0.30224637671382143"/>
    <n v="3.0234375404566638E-2"/>
    <n v="0.40557875987337227"/>
    <n v="5.6538277874309047E-2"/>
    <n v="5.6538277874309047E-2"/>
  </r>
  <r>
    <x v="5"/>
    <n v="6"/>
    <s v="6A"/>
    <n v="1.8976537157981155"/>
    <n v="0.17892704958460739"/>
    <n v="1.5950806561951299E-2"/>
    <n v="1.797461310316607E-3"/>
    <n v="4.0135211890508735"/>
    <n v="4.4315613484075173E-2"/>
    <n v="0.11182448057711267"/>
    <n v="-26.200707486666662"/>
    <n v="-11.012204713346016"/>
    <n v="37.524513399999996"/>
    <n v="0.751"/>
    <n v="44.428993437610451"/>
    <n v="1.4259960530000002"/>
    <x v="15"/>
    <x v="15"/>
    <n v="0.86875982070791069"/>
    <n v="0.38406672680208614"/>
    <n v="-22.363827209584748"/>
    <n v="0.25261741294353141"/>
    <n v="0.74738258705646854"/>
    <n v="37.962663568234674"/>
    <n v="0.18198555796646981"/>
    <n v="0.53841433785207282"/>
    <n v="0.72039989581854269"/>
    <n v="0.15167618274998468"/>
    <n v="-3.3162578606166226E-3"/>
    <n v="0.45458068529013335"/>
    <n v="-6.1974766582409951E-3"/>
    <n v="0"/>
  </r>
  <r>
    <x v="5"/>
    <n v="6"/>
    <s v="6B"/>
    <n v="1.8509977786958514"/>
    <n v="0.17803621471727826"/>
    <n v="4.8118756235459095E-2"/>
    <n v="1.5798651813844881E-3"/>
    <n v="4.0900536736950928"/>
    <n v="7.2839327195776474E-2"/>
    <n v="8.8377798160856839E-3"/>
    <n v="-26.200707486666662"/>
    <n v="-11.012204713346016"/>
    <n v="37.571058200000003"/>
    <n v="0.75080000000000002"/>
    <n v="44.428993437610451"/>
    <n v="1.4259960530000002"/>
    <x v="16"/>
    <x v="16"/>
    <n v="0.8693346897319123"/>
    <n v="0.38371053941543204"/>
    <n v="-22.199718886303305"/>
    <n v="0.2634221858517411"/>
    <n v="0.73657781414825885"/>
    <n v="38.01871854707904"/>
    <n v="0.18537694522104115"/>
    <n v="0.51834869057401955"/>
    <n v="0.70372563579506076"/>
    <n v="0.14819593750853816"/>
    <n v="1.7413116428313447E-2"/>
    <n v="0.44426853974421404"/>
    <n v="3.2501600899366871E-2"/>
    <n v="3.2501600899366871E-2"/>
  </r>
  <r>
    <x v="5"/>
    <n v="6"/>
    <s v="6C"/>
    <n v="1.8491727561400171"/>
    <n v="0.17380362619598316"/>
    <n v="3.434775437133547E-2"/>
    <n v="1.8006049430736274E-3"/>
    <n v="4.1618987999157824"/>
    <n v="0.20248910443926527"/>
    <n v="0.16609439855880542"/>
    <n v="-26.200707486666662"/>
    <n v="-11.012204713346016"/>
    <n v="37.576398099999999"/>
    <n v="0.75090000000000001"/>
    <n v="44.428993437610451"/>
    <n v="1.4259960530000002"/>
    <x v="17"/>
    <x v="17"/>
    <n v="0.86945526548858398"/>
    <n v="0.3837084263737745"/>
    <n v="-22.317860103902888"/>
    <n v="0.25564385382239169"/>
    <n v="0.74435614617760826"/>
    <n v="38.077241526479611"/>
    <n v="0.18000241050754159"/>
    <n v="0.52411156608975251"/>
    <n v="0.70411397659729413"/>
    <n v="0.1536149012154753"/>
    <n v="1.1726387675814576E-2"/>
    <n v="0.46045242802931297"/>
    <n v="2.1884205091125281E-2"/>
    <n v="2.1884205091125281E-2"/>
  </r>
  <r>
    <x v="6"/>
    <n v="7"/>
    <s v="7A"/>
    <n v="2.1007502658857993"/>
    <n v="0.1522714961083261"/>
    <n v="8.3555543227018022E-3"/>
    <n v="2.7198373348856622E-4"/>
    <n v="4.5702787543064547"/>
    <n v="8.2687216909546214E-3"/>
    <n v="0.17325221413716138"/>
    <n v="-26.200707486666662"/>
    <n v="-13.236923486079286"/>
    <n v="37.527541999999997"/>
    <n v="0.751"/>
    <n v="44.885559300934261"/>
    <n v="1.4259960530000002"/>
    <x v="18"/>
    <x v="18"/>
    <n v="0.87223181805793359"/>
    <n v="0.38646899066416174"/>
    <n v="-21.43846408715762"/>
    <n v="0.36734979534472884"/>
    <n v="0.63265020465527111"/>
    <n v="38.040722273031804"/>
    <n v="0.29356412641915558"/>
    <n v="0.50557644787643852"/>
    <n v="0.79914057429559415"/>
    <n v="4.3526423930860758E-2"/>
    <n v="2.9564819831478739E-2"/>
    <n v="0.12912383300470839"/>
    <n v="5.5246757474169163E-2"/>
    <n v="5.5246757474169163E-2"/>
  </r>
  <r>
    <x v="6"/>
    <n v="7"/>
    <s v="7B"/>
    <n v="1.9695167255756876"/>
    <n v="0.14701174085941771"/>
    <n v="8.9184157490610941E-2"/>
    <n v="2.1774033863819586E-3"/>
    <n v="4.7787134561644509"/>
    <n v="8.3314473648370024E-2"/>
    <n v="2.5936488842589121E-2"/>
    <n v="-26.200707486666662"/>
    <n v="-13.236923486079286"/>
    <n v="37.508971899999999"/>
    <n v="0.75219999999999998"/>
    <n v="44.885559300934261"/>
    <n v="1.4259960530000002"/>
    <x v="19"/>
    <x v="19"/>
    <n v="0.87250563587650676"/>
    <n v="0.38696503859536685"/>
    <n v="-21.74699430904024"/>
    <n v="0.3435503999005714"/>
    <n v="0.65644960009942865"/>
    <n v="38.133811857183836"/>
    <n v="0.25802414713848232"/>
    <n v="0.49302765548831817"/>
    <n v="0.75105180262680049"/>
    <n v="7.9605029923145221E-2"/>
    <n v="4.1848803326561046E-2"/>
    <n v="0.23577651261050492"/>
    <n v="7.8240129354888888E-2"/>
    <n v="7.8240129354888888E-2"/>
  </r>
  <r>
    <x v="6"/>
    <n v="7"/>
    <s v="7C"/>
    <n v="2.1253468340540458"/>
    <n v="0.15275934392995985"/>
    <n v="4.9214784067502697E-3"/>
    <n v="6.5407333684529062E-4"/>
    <n v="4.3371162632427236"/>
    <n v="2.9225713285610664E-2"/>
    <n v="0.12217103900755941"/>
    <n v="-26.200707486666662"/>
    <n v="-13.236923486079286"/>
    <n v="37.473345999999999"/>
    <n v="0.75049999999999994"/>
    <n v="44.885559300934261"/>
    <n v="1.4259960530000002"/>
    <x v="20"/>
    <x v="20"/>
    <n v="0.87123455744054512"/>
    <n v="0.38665376582757977"/>
    <n v="-21.3269987458436"/>
    <n v="0.37594800565963143"/>
    <n v="0.62405199434036862"/>
    <n v="37.948510648272659"/>
    <n v="0.30321615319856465"/>
    <n v="0.50332131643516087"/>
    <n v="0.80653746963372552"/>
    <n v="3.3649969354946963E-2"/>
    <n v="3.104711845187258E-2"/>
    <n v="9.9891224145288227E-2"/>
    <n v="5.8100584587179073E-2"/>
    <n v="5.8100584587179073E-2"/>
  </r>
  <r>
    <x v="7"/>
    <n v="8"/>
    <s v="8A"/>
    <n v="1.912091309612852"/>
    <n v="0.13220664913833435"/>
    <n v="3.5744910305621838E-2"/>
    <n v="4.4011198122085194E-4"/>
    <n v="5.1720550120066848"/>
    <n v="4.5851531506744701E-4"/>
    <n v="0.11032095575166347"/>
    <n v="-26.200707486666662"/>
    <n v="-13.808751226529813"/>
    <n v="37.552408399999997"/>
    <n v="0.751"/>
    <n v="49.628556188973313"/>
    <n v="1.4259960530000002"/>
    <x v="21"/>
    <x v="21"/>
    <n v="0.90820631856963008"/>
    <n v="0.41038082356241035"/>
    <n v="-22.104008508291287"/>
    <n v="0.33059340207275184"/>
    <n v="0.6694065979272481"/>
    <n v="38.000024822416805"/>
    <n v="0.24020756993373479"/>
    <n v="0.48638760234642353"/>
    <n v="0.72659517228015835"/>
    <n v="0.13250288704545479"/>
    <n v="4.9108259244016961E-2"/>
    <n v="0.35551158966503893"/>
    <n v="9.1706141478225062E-2"/>
    <n v="9.1706141478225062E-2"/>
  </r>
  <r>
    <x v="7"/>
    <n v="8"/>
    <s v="8B"/>
    <n v="1.8817492025000111"/>
    <n v="0.12893473211731865"/>
    <n v="3.5783386708204939E-2"/>
    <n v="4.2038830975486483E-3"/>
    <n v="5.2638124380393219"/>
    <n v="4.6876276865876775E-2"/>
    <n v="4.5796737587973993E-2"/>
    <n v="-26.200707486666662"/>
    <n v="-13.808751226529813"/>
    <n v="37.458282699999998"/>
    <n v="0.75139999999999996"/>
    <n v="49.628556188973313"/>
    <n v="1.4259960530000002"/>
    <x v="22"/>
    <x v="22"/>
    <n v="0.90706260402752736"/>
    <n v="0.41111712636830133"/>
    <n v="-22.064127315189424"/>
    <n v="0.3338117150061306"/>
    <n v="0.6661882849938694"/>
    <n v="37.824071488953798"/>
    <n v="0.23759187801287573"/>
    <n v="0.47416228558354645"/>
    <n v="0.71175416359642218"/>
    <n v="0.13531709319106972"/>
    <n v="5.9991347240035409E-2"/>
    <n v="0.36286896706774113"/>
    <n v="0.11231103479146254"/>
    <n v="0.11231103479146254"/>
  </r>
  <r>
    <x v="7"/>
    <n v="8"/>
    <s v="8C"/>
    <n v="1.9434120311271244"/>
    <n v="0.13123409589229004"/>
    <n v="8.7243490908215024E-2"/>
    <n v="1.5753452155197107E-3"/>
    <n v="5.2602490085532674"/>
    <n v="5.6806299210545074E-3"/>
    <n v="0.1313390889848608"/>
    <n v="-26.200707486666662"/>
    <n v="-13.808751226529813"/>
    <n v="37.408868699999999"/>
    <n v="0.75060000000000004"/>
    <n v="49.628556188973313"/>
    <n v="1.4259960530000002"/>
    <x v="23"/>
    <x v="23"/>
    <n v="0.90596093388838617"/>
    <n v="0.41117881447228816"/>
    <n v="-21.59599174779331"/>
    <n v="0.37158908910016608"/>
    <n v="0.62841091089983392"/>
    <n v="37.734325971190721"/>
    <n v="0.27249870155352757"/>
    <n v="0.46083472923531998"/>
    <n v="0.7333334307888475"/>
    <n v="0.1000132412009061"/>
    <n v="7.2614261898632515E-2"/>
    <n v="0.26848331482042326"/>
    <n v="0.13612222181595354"/>
    <n v="0.13612222181595354"/>
  </r>
  <r>
    <x v="8"/>
    <n v="9"/>
    <s v="9A"/>
    <n v="1.6587667373368928"/>
    <n v="0.12488179894198931"/>
    <n v="3.592430458480865E-2"/>
    <n v="1.7681480193798532E-3"/>
    <n v="5.6935368293854083"/>
    <n v="5.3906346221479919E-2"/>
    <n v="0.22473041579019987"/>
    <n v="-26.200707486666662"/>
    <n v="-12.045456958717672"/>
    <n v="37.501878599999998"/>
    <n v="0.75009999999999999"/>
    <n v="46.044713286052506"/>
    <n v="1.4259960530000002"/>
    <x v="24"/>
    <x v="24"/>
    <n v="0.88015670299553161"/>
    <n v="0.39240898033634963"/>
    <n v="-23.053828608801105"/>
    <n v="0.22231177552471909"/>
    <n v="0.77768822447528096"/>
    <n v="37.6926143799271"/>
    <n v="0.13899655825452534"/>
    <n v="0.48623599151236796"/>
    <n v="0.62523254976689335"/>
    <n v="0.20638483610415453"/>
    <n v="4.8539317124483783E-2"/>
    <n v="0.5975563231695773"/>
    <n v="9.0765815737100963E-2"/>
    <n v="9.0765815737100963E-2"/>
  </r>
  <r>
    <x v="8"/>
    <n v="9"/>
    <s v="9B"/>
    <n v="1.6783999625983035"/>
    <n v="0.12414112688146844"/>
    <n v="2.1835182846084746E-2"/>
    <n v="1.7874978293137287E-3"/>
    <n v="5.9085883518729609"/>
    <n v="9.9106072850406207E-2"/>
    <n v="7.5049696285911835E-2"/>
    <n v="-26.200707486666662"/>
    <n v="-12.045456958717672"/>
    <n v="37.506580900000003"/>
    <n v="0.75139999999999996"/>
    <n v="46.044713286052506"/>
    <n v="1.4259960530000002"/>
    <x v="25"/>
    <x v="25"/>
    <n v="0.88082233888065065"/>
    <n v="0.39279200851226143"/>
    <n v="-22.83127688735625"/>
    <n v="0.23803397846315777"/>
    <n v="0.76196602153684223"/>
    <n v="37.614889220364795"/>
    <n v="0.15027758377715394"/>
    <n v="0.48105070282884205"/>
    <n v="0.63132828660599594"/>
    <n v="0.1957023918542446"/>
    <n v="5.3791660420410004E-2"/>
    <n v="0.56564658546234114"/>
    <n v="0.1005747938394729"/>
    <n v="0.1005747938394729"/>
  </r>
  <r>
    <x v="8"/>
    <n v="9"/>
    <s v="9C"/>
    <n v="1.5830636371295506"/>
    <n v="0.12310401519626275"/>
    <n v="2.2799737541901344E-2"/>
    <n v="1.1738146203167561E-3"/>
    <n v="5.6669794659043102"/>
    <n v="3.4574405589307536E-2"/>
    <n v="2.9617588695633263E-2"/>
    <n v="-26.200707486666662"/>
    <n v="-12.045456958717672"/>
    <n v="37.555994900000002"/>
    <n v="0.75160000000000005"/>
    <n v="46.044713286052506"/>
    <n v="1.4259960530000002"/>
    <x v="26"/>
    <x v="26"/>
    <n v="0.88161906999685202"/>
    <n v="0.39254149193846993"/>
    <n v="-23.166539407094426"/>
    <n v="0.21434930265496818"/>
    <n v="0.78565069734503179"/>
    <n v="37.60430922917849"/>
    <n v="0.12760217103707899"/>
    <n v="0.46769797436379723"/>
    <n v="0.59530014540087617"/>
    <n v="0.21846989402089168"/>
    <n v="6.7849030575084179E-2"/>
    <n v="0.63128439443471318"/>
    <n v="0.12669108397465009"/>
    <n v="0.12669108397465009"/>
  </r>
  <r>
    <x v="9"/>
    <s v="S1"/>
    <s v="S1A"/>
    <n v="1.290940657241209"/>
    <n v="0.1159076894581455"/>
    <n v="1.3778142515115464E-2"/>
    <n v="1.068103359881204E-4"/>
    <n v="6.3591590976492611"/>
    <n v="1.7311891109716003E-2"/>
    <n v="0.43302555413243621"/>
    <n v="-26.200707486666662"/>
    <s v="NA"/>
    <n v="37.931376"/>
    <n v="0"/>
    <n v="0"/>
    <n v="1.4259960530000002"/>
    <x v="27"/>
    <x v="27"/>
    <n v="0.54089992460858938"/>
    <n v="0"/>
    <n v="-25.595060284683832"/>
    <n v="0"/>
    <n v="1"/>
    <n v="37.152395891373402"/>
    <n v="0"/>
    <n v="0.47961538370095169"/>
    <n v="0.47961538370095169"/>
    <n v="0"/>
    <n v="6.1284540907637686E-2"/>
    <n v="0"/>
    <n v="0.11330107126930167"/>
    <n v="0.11330107126930167"/>
  </r>
  <r>
    <x v="9"/>
    <s v="S1"/>
    <s v="S1B"/>
    <n v="1.2733913819026306"/>
    <n v="0.11554851121692765"/>
    <n v="4.2859783989497774E-2"/>
    <n v="1.5404378970539372E-3"/>
    <n v="5.8396800928803803"/>
    <n v="3.3564767066025592E-3"/>
    <n v="0.16186382074736327"/>
    <n v="-26.200707486666662"/>
    <s v="NA"/>
    <n v="37.877616000000003"/>
    <n v="0"/>
    <n v="0"/>
    <n v="1.4259960530000002"/>
    <x v="27"/>
    <x v="28"/>
    <n v="0.54013330913049662"/>
    <n v="0"/>
    <n v="-25.714770847812691"/>
    <n v="0"/>
    <n v="1"/>
    <n v="37.247147495650168"/>
    <n v="0"/>
    <n v="0.47430196621417076"/>
    <n v="0.47430196621417076"/>
    <n v="0"/>
    <n v="6.5831342916325863E-2"/>
    <n v="0"/>
    <n v="0.12187980597290096"/>
    <n v="0.12187980597290096"/>
  </r>
  <r>
    <x v="9"/>
    <s v="S1"/>
    <s v="S1C"/>
    <n v="1.277005711858171"/>
    <n v="0.11448942589823015"/>
    <n v="8.4864132129381115E-3"/>
    <n v="1.4909925855270957E-4"/>
    <n v="5.025450031291669"/>
    <n v="1.4945552522683656E-2"/>
    <n v="1.4786412318086237"/>
    <n v="-26.200707486666662"/>
    <s v="NA"/>
    <n v="37.979675999999998"/>
    <n v="0"/>
    <n v="0"/>
    <n v="1.4259960530000002"/>
    <x v="27"/>
    <x v="29"/>
    <n v="0.54158868070218835"/>
    <n v="0"/>
    <n v="-25.690730482109778"/>
    <n v="0"/>
    <n v="1"/>
    <n v="37.211231919833885"/>
    <n v="0"/>
    <n v="0.47518955706906962"/>
    <n v="0.47518955706906962"/>
    <n v="0"/>
    <n v="6.6399123633118728E-2"/>
    <n v="0"/>
    <n v="0.12260064879315791"/>
    <n v="0.12260064879315791"/>
  </r>
  <r>
    <x v="10"/>
    <s v="S2"/>
    <s v="S2A"/>
    <n v="1.3275424747178586"/>
    <n v="0.11618581979748996"/>
    <n v="7.3060613760877278E-3"/>
    <n v="1.3594786883483514E-4"/>
    <n v="6.2371717582055712"/>
    <n v="3.7504192968960202E-2"/>
    <n v="7.9292308707619198E-3"/>
    <n v="-26.200707486666662"/>
    <s v="NA"/>
    <n v="37.537424799999997"/>
    <n v="0"/>
    <n v="0"/>
    <n v="1.4259960530000002"/>
    <x v="27"/>
    <x v="30"/>
    <n v="0.53528219604584315"/>
    <n v="0"/>
    <n v="-25.695117542585244"/>
    <n v="0"/>
    <n v="1"/>
    <n v="37.165026292536481"/>
    <n v="0"/>
    <n v="0.49338150977348166"/>
    <n v="0.49338150977348166"/>
    <n v="0"/>
    <n v="4.1900686272361487E-2"/>
    <n v="0"/>
    <n v="7.8277750655418754E-2"/>
    <n v="7.8277750655418754E-2"/>
  </r>
  <r>
    <x v="10"/>
    <s v="S2"/>
    <s v="S2B"/>
    <n v="1.2893643630178055"/>
    <n v="0.11479454111691906"/>
    <n v="6.224413453824228E-3"/>
    <n v="3.1852151837251971E-4"/>
    <n v="6.0246183965452138"/>
    <n v="7.7637417585835172E-2"/>
    <n v="0.26415415269928455"/>
    <n v="-26.200707486666662"/>
    <s v="NA"/>
    <n v="37.530172100000001"/>
    <n v="0"/>
    <n v="0"/>
    <n v="1.4259960530000002"/>
    <x v="27"/>
    <x v="31"/>
    <n v="0.53517877283010729"/>
    <n v="0"/>
    <n v="-25.646527472325367"/>
    <n v="0"/>
    <n v="1"/>
    <n v="37.17627049698573"/>
    <n v="0"/>
    <n v="0.47933758328723641"/>
    <n v="0.47933758328723641"/>
    <n v="0"/>
    <n v="5.5841189542870873E-2"/>
    <n v="0"/>
    <n v="0.10434118910877969"/>
    <n v="0.10434118910877969"/>
  </r>
  <r>
    <x v="10"/>
    <s v="S2"/>
    <s v="S2C"/>
    <n v="1.3224815467153581"/>
    <n v="0.11450450106523845"/>
    <n v="4.4799466805980227E-3"/>
    <n v="2.1978427488061783E-4"/>
    <n v="5.9331770399873029"/>
    <n v="6.9343304639172529E-2"/>
    <n v="4.0571452767890315E-2"/>
    <n v="-26.200707486666662"/>
    <s v="NA"/>
    <n v="37.505465100000002"/>
    <n v="0"/>
    <n v="0"/>
    <n v="1.4259960530000002"/>
    <x v="27"/>
    <x v="32"/>
    <n v="0.53482645198529266"/>
    <n v="0"/>
    <n v="-25.594024480321011"/>
    <n v="0"/>
    <n v="1"/>
    <n v="37.147609423759228"/>
    <n v="0"/>
    <n v="0.49127027967511117"/>
    <n v="0.49127027967511117"/>
    <n v="0"/>
    <n v="4.3556172310181496E-2"/>
    <n v="0"/>
    <n v="8.1439824355170928E-2"/>
    <n v="8.143982435517092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2271A-C847-8B44-934B-2751C7A521D7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E50" firstHeaderRow="0" firstDataRow="1" firstDataCol="1"/>
  <pivotFields count="32">
    <pivotField axis="axisRow" showAll="0">
      <items count="12">
        <item x="5"/>
        <item x="2"/>
        <item x="8"/>
        <item x="0"/>
        <item x="1"/>
        <item x="7"/>
        <item x="4"/>
        <item x="9"/>
        <item x="6"/>
        <item x="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9">
        <item x="27"/>
        <item x="16"/>
        <item x="17"/>
        <item x="15"/>
        <item x="20"/>
        <item x="18"/>
        <item x="19"/>
        <item x="24"/>
        <item x="25"/>
        <item x="26"/>
        <item x="23"/>
        <item x="21"/>
        <item x="22"/>
        <item x="3"/>
        <item x="5"/>
        <item x="0"/>
        <item x="2"/>
        <item x="1"/>
        <item x="4"/>
        <item x="7"/>
        <item x="6"/>
        <item x="8"/>
        <item x="10"/>
        <item x="9"/>
        <item x="11"/>
        <item x="14"/>
        <item x="13"/>
        <item x="12"/>
        <item t="default"/>
      </items>
    </pivotField>
    <pivotField dataField="1" showAll="0">
      <items count="34">
        <item x="10"/>
        <item x="13"/>
        <item x="23"/>
        <item x="1"/>
        <item x="9"/>
        <item x="3"/>
        <item x="2"/>
        <item x="22"/>
        <item x="8"/>
        <item x="20"/>
        <item x="12"/>
        <item x="14"/>
        <item x="24"/>
        <item x="32"/>
        <item x="6"/>
        <item x="11"/>
        <item x="25"/>
        <item x="19"/>
        <item x="15"/>
        <item x="4"/>
        <item x="18"/>
        <item x="5"/>
        <item x="31"/>
        <item x="30"/>
        <item x="7"/>
        <item x="21"/>
        <item x="26"/>
        <item x="16"/>
        <item x="17"/>
        <item x="0"/>
        <item x="28"/>
        <item x="27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g InitialC_res" fld="16" subtotal="average" baseField="0" baseItem="0"/>
    <dataField name="Average of g InitialC_soil" fld="17" subtotal="average" baseField="0" baseItem="0"/>
    <dataField name="StdDev of g InitialC_res" fld="16" subtotal="stdDev" baseField="0" baseItem="0"/>
    <dataField name="StdDev of g InitialC_soil" fld="17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BB656-0B86-2D42-81DD-CE9377C6B9B9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7:O19" firstHeaderRow="0" firstDataRow="1" firstDataCol="1"/>
  <pivotFields count="10">
    <pivotField showAll="0"/>
    <pivotField axis="axisRow" showAll="0">
      <items count="12">
        <item x="5"/>
        <item x="2"/>
        <item x="8"/>
        <item x="0"/>
        <item x="1"/>
        <item x="7"/>
        <item x="4"/>
        <item x="9"/>
        <item x="6"/>
        <item x="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%resp" fld="8" subtotal="average" baseField="0" baseItem="0"/>
    <dataField name="Average of %ret" fld="9" subtotal="average" baseField="0" baseItem="0"/>
  </dataFields>
  <formats count="1">
    <format dxfId="8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749E5-A5B4-B84C-B325-D9FDDEC90BB1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E19:AM53" firstHeaderRow="0" firstDataRow="1" firstDataCol="1"/>
  <pivotFields count="27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dataField="1" showAll="0">
      <items count="67">
        <item x="57"/>
        <item x="59"/>
        <item x="55"/>
        <item x="58"/>
        <item x="62"/>
        <item x="63"/>
        <item x="54"/>
        <item x="56"/>
        <item x="64"/>
        <item x="61"/>
        <item x="65"/>
        <item x="60"/>
        <item x="52"/>
        <item x="53"/>
        <item x="48"/>
        <item x="51"/>
        <item x="49"/>
        <item x="50"/>
        <item x="32"/>
        <item x="35"/>
        <item x="44"/>
        <item x="34"/>
        <item x="47"/>
        <item x="33"/>
        <item x="30"/>
        <item x="42"/>
        <item x="38"/>
        <item x="45"/>
        <item x="31"/>
        <item x="43"/>
        <item x="46"/>
        <item x="39"/>
        <item x="36"/>
        <item x="37"/>
        <item x="40"/>
        <item x="41"/>
        <item x="4"/>
        <item x="5"/>
        <item x="16"/>
        <item x="17"/>
        <item x="0"/>
        <item x="1"/>
        <item x="15"/>
        <item x="2"/>
        <item x="14"/>
        <item x="23"/>
        <item x="12"/>
        <item x="3"/>
        <item x="29"/>
        <item x="24"/>
        <item x="28"/>
        <item x="13"/>
        <item x="6"/>
        <item x="19"/>
        <item x="22"/>
        <item x="18"/>
        <item x="20"/>
        <item x="27"/>
        <item x="7"/>
        <item x="26"/>
        <item x="8"/>
        <item x="9"/>
        <item x="21"/>
        <item x="11"/>
        <item x="10"/>
        <item x="25"/>
        <item t="default"/>
      </items>
    </pivotField>
    <pivotField showAll="0"/>
    <pivotField dataField="1" showAll="0">
      <items count="67">
        <item x="64"/>
        <item x="58"/>
        <item x="57"/>
        <item x="63"/>
        <item x="59"/>
        <item x="65"/>
        <item x="62"/>
        <item x="54"/>
        <item x="55"/>
        <item x="61"/>
        <item x="60"/>
        <item x="56"/>
        <item x="52"/>
        <item x="51"/>
        <item x="48"/>
        <item x="53"/>
        <item x="50"/>
        <item x="44"/>
        <item x="49"/>
        <item x="47"/>
        <item x="42"/>
        <item x="45"/>
        <item x="46"/>
        <item x="43"/>
        <item x="38"/>
        <item x="39"/>
        <item x="24"/>
        <item x="27"/>
        <item x="29"/>
        <item x="28"/>
        <item x="37"/>
        <item x="40"/>
        <item x="36"/>
        <item x="41"/>
        <item x="26"/>
        <item x="25"/>
        <item x="35"/>
        <item x="34"/>
        <item x="23"/>
        <item x="32"/>
        <item x="30"/>
        <item x="20"/>
        <item x="33"/>
        <item x="22"/>
        <item x="31"/>
        <item x="18"/>
        <item x="19"/>
        <item x="21"/>
        <item x="5"/>
        <item x="4"/>
        <item x="0"/>
        <item x="1"/>
        <item x="2"/>
        <item x="3"/>
        <item x="7"/>
        <item x="6"/>
        <item x="8"/>
        <item x="9"/>
        <item x="16"/>
        <item x="15"/>
        <item x="17"/>
        <item x="10"/>
        <item x="11"/>
        <item x="14"/>
        <item x="1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7">
        <item x="61"/>
        <item x="56"/>
        <item x="57"/>
        <item x="63"/>
        <item x="59"/>
        <item x="58"/>
        <item x="60"/>
        <item x="64"/>
        <item x="55"/>
        <item x="62"/>
        <item x="54"/>
        <item x="65"/>
        <item x="52"/>
        <item x="53"/>
        <item x="49"/>
        <item x="48"/>
        <item x="50"/>
        <item x="51"/>
        <item x="34"/>
        <item x="30"/>
        <item x="31"/>
        <item x="32"/>
        <item x="35"/>
        <item x="33"/>
        <item x="5"/>
        <item x="42"/>
        <item x="43"/>
        <item x="44"/>
        <item x="4"/>
        <item x="45"/>
        <item x="39"/>
        <item x="38"/>
        <item x="46"/>
        <item x="47"/>
        <item x="0"/>
        <item x="1"/>
        <item x="36"/>
        <item x="37"/>
        <item x="41"/>
        <item x="3"/>
        <item x="40"/>
        <item x="2"/>
        <item x="7"/>
        <item x="6"/>
        <item x="9"/>
        <item x="11"/>
        <item x="8"/>
        <item x="10"/>
        <item x="29"/>
        <item x="20"/>
        <item x="15"/>
        <item x="17"/>
        <item x="16"/>
        <item x="28"/>
        <item x="24"/>
        <item x="27"/>
        <item x="26"/>
        <item x="22"/>
        <item x="19"/>
        <item x="18"/>
        <item x="23"/>
        <item x="25"/>
        <item x="21"/>
        <item x="13"/>
        <item x="1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orrected.percent.C" fld="5" subtotal="average" baseField="0" baseItem="0"/>
    <dataField name="Average of corrected.percent.N" fld="7" subtotal="average" baseField="0" baseItem="0"/>
    <dataField name="StdDev of corrected.percent.C" fld="5" subtotal="stdDev" baseField="0" baseItem="0"/>
    <dataField name="StdDev of corrected.percent.N" fld="7" subtotal="stdDev" baseField="0" baseItem="0"/>
    <dataField name="Average of C13.corrected" fld="17" subtotal="average" baseField="0" baseItem="0"/>
    <dataField name="Average of N15.corrected" fld="26" subtotal="average" baseField="0" baseItem="0"/>
    <dataField name="StdDev of C13.corrected" fld="17" subtotal="stdDev" baseField="0" baseItem="0"/>
    <dataField name="StdDev of N15.corrected" fld="2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9EAD5E-1B9F-E249-9790-777BC1D24589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E2:AM14" firstHeaderRow="0" firstDataRow="1" firstDataCol="1"/>
  <pivotFields count="28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>
      <items count="67">
        <item x="57"/>
        <item x="59"/>
        <item x="55"/>
        <item x="58"/>
        <item x="62"/>
        <item x="63"/>
        <item x="54"/>
        <item x="56"/>
        <item x="64"/>
        <item x="61"/>
        <item x="65"/>
        <item x="60"/>
        <item x="52"/>
        <item x="53"/>
        <item x="48"/>
        <item x="51"/>
        <item x="49"/>
        <item x="50"/>
        <item x="32"/>
        <item x="35"/>
        <item x="44"/>
        <item x="34"/>
        <item x="47"/>
        <item x="33"/>
        <item x="30"/>
        <item x="42"/>
        <item x="38"/>
        <item x="45"/>
        <item x="31"/>
        <item x="43"/>
        <item x="46"/>
        <item x="39"/>
        <item x="36"/>
        <item x="37"/>
        <item x="40"/>
        <item x="41"/>
        <item x="4"/>
        <item x="5"/>
        <item x="16"/>
        <item x="17"/>
        <item x="0"/>
        <item x="1"/>
        <item x="15"/>
        <item x="2"/>
        <item x="14"/>
        <item x="23"/>
        <item x="12"/>
        <item x="3"/>
        <item x="29"/>
        <item x="24"/>
        <item x="28"/>
        <item x="13"/>
        <item x="6"/>
        <item x="19"/>
        <item x="22"/>
        <item x="18"/>
        <item x="20"/>
        <item x="27"/>
        <item x="7"/>
        <item x="26"/>
        <item x="8"/>
        <item x="9"/>
        <item x="21"/>
        <item x="11"/>
        <item x="10"/>
        <item x="25"/>
        <item t="default"/>
      </items>
    </pivotField>
    <pivotField showAll="0"/>
    <pivotField dataField="1" showAll="0">
      <items count="67">
        <item x="64"/>
        <item x="58"/>
        <item x="57"/>
        <item x="63"/>
        <item x="59"/>
        <item x="65"/>
        <item x="62"/>
        <item x="54"/>
        <item x="55"/>
        <item x="61"/>
        <item x="60"/>
        <item x="56"/>
        <item x="52"/>
        <item x="51"/>
        <item x="48"/>
        <item x="53"/>
        <item x="50"/>
        <item x="44"/>
        <item x="49"/>
        <item x="47"/>
        <item x="42"/>
        <item x="45"/>
        <item x="46"/>
        <item x="43"/>
        <item x="38"/>
        <item x="39"/>
        <item x="24"/>
        <item x="27"/>
        <item x="29"/>
        <item x="28"/>
        <item x="37"/>
        <item x="40"/>
        <item x="36"/>
        <item x="41"/>
        <item x="26"/>
        <item x="25"/>
        <item x="35"/>
        <item x="34"/>
        <item x="23"/>
        <item x="32"/>
        <item x="30"/>
        <item x="20"/>
        <item x="33"/>
        <item x="22"/>
        <item x="31"/>
        <item x="18"/>
        <item x="19"/>
        <item x="21"/>
        <item x="5"/>
        <item x="4"/>
        <item x="0"/>
        <item x="1"/>
        <item x="2"/>
        <item x="3"/>
        <item x="7"/>
        <item x="6"/>
        <item x="8"/>
        <item x="9"/>
        <item x="16"/>
        <item x="15"/>
        <item x="17"/>
        <item x="10"/>
        <item x="11"/>
        <item x="14"/>
        <item x="1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7">
        <item x="61"/>
        <item x="56"/>
        <item x="57"/>
        <item x="63"/>
        <item x="59"/>
        <item x="58"/>
        <item x="60"/>
        <item x="64"/>
        <item x="55"/>
        <item x="62"/>
        <item x="54"/>
        <item x="65"/>
        <item x="52"/>
        <item x="53"/>
        <item x="49"/>
        <item x="48"/>
        <item x="50"/>
        <item x="51"/>
        <item x="34"/>
        <item x="30"/>
        <item x="31"/>
        <item x="32"/>
        <item x="35"/>
        <item x="33"/>
        <item x="5"/>
        <item x="42"/>
        <item x="43"/>
        <item x="44"/>
        <item x="4"/>
        <item x="45"/>
        <item x="39"/>
        <item x="38"/>
        <item x="46"/>
        <item x="47"/>
        <item x="0"/>
        <item x="1"/>
        <item x="36"/>
        <item x="37"/>
        <item x="41"/>
        <item x="3"/>
        <item x="40"/>
        <item x="2"/>
        <item x="7"/>
        <item x="6"/>
        <item x="9"/>
        <item x="11"/>
        <item x="8"/>
        <item x="10"/>
        <item x="29"/>
        <item x="20"/>
        <item x="15"/>
        <item x="17"/>
        <item x="16"/>
        <item x="28"/>
        <item x="24"/>
        <item x="27"/>
        <item x="26"/>
        <item x="22"/>
        <item x="19"/>
        <item x="18"/>
        <item x="23"/>
        <item x="25"/>
        <item x="21"/>
        <item x="13"/>
        <item x="1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7">
        <item x="13"/>
        <item x="12"/>
        <item x="14"/>
        <item x="17"/>
        <item x="15"/>
        <item x="16"/>
        <item x="30"/>
        <item x="58"/>
        <item x="35"/>
        <item x="33"/>
        <item x="31"/>
        <item x="32"/>
        <item x="25"/>
        <item x="21"/>
        <item x="20"/>
        <item x="41"/>
        <item x="24"/>
        <item x="34"/>
        <item x="19"/>
        <item x="23"/>
        <item x="40"/>
        <item x="37"/>
        <item x="26"/>
        <item x="28"/>
        <item x="22"/>
        <item x="27"/>
        <item x="29"/>
        <item x="18"/>
        <item x="36"/>
        <item x="38"/>
        <item x="39"/>
        <item x="43"/>
        <item x="3"/>
        <item x="47"/>
        <item x="8"/>
        <item x="5"/>
        <item x="44"/>
        <item x="42"/>
        <item x="4"/>
        <item x="45"/>
        <item x="46"/>
        <item x="1"/>
        <item x="0"/>
        <item x="6"/>
        <item x="10"/>
        <item x="11"/>
        <item x="2"/>
        <item x="7"/>
        <item x="49"/>
        <item x="9"/>
        <item x="52"/>
        <item x="53"/>
        <item x="57"/>
        <item x="63"/>
        <item x="48"/>
        <item x="51"/>
        <item x="64"/>
        <item x="56"/>
        <item x="50"/>
        <item x="65"/>
        <item x="55"/>
        <item x="59"/>
        <item x="62"/>
        <item x="61"/>
        <item x="60"/>
        <item x="54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orrected.percent.C" fld="6" subtotal="average" baseField="0" baseItem="0"/>
    <dataField name="Average of corrected.percent.N" fld="8" subtotal="average" baseField="0" baseItem="0"/>
    <dataField name="StdDev of corrected.percent.C" fld="6" subtotal="stdDev" baseField="0" baseItem="0"/>
    <dataField name="StdDev of corrected.percent.N" fld="8" subtotal="stdDev" baseField="0" baseItem="0"/>
    <dataField name="Average of C13.corrected" fld="18" subtotal="average" baseField="0" baseItem="0"/>
    <dataField name="Average of N15.corrected" fld="27" subtotal="average" baseField="0" baseItem="0"/>
    <dataField name="StdDev of C13.corrected" fld="18" subtotal="stdDev" baseField="0" baseItem="0"/>
    <dataField name="StdDev of N15.corrected" fld="27" subtotal="stdDev" baseField="0" baseItem="0"/>
  </dataFields>
  <formats count="5"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6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B6BB2-6630-F545-94E1-9BF5E395FAF5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2:AL7" firstHeaderRow="0" firstDataRow="1" firstDataCol="1"/>
  <pivotFields count="28"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>
      <items count="13">
        <item x="9"/>
        <item x="10"/>
        <item x="8"/>
        <item x="6"/>
        <item x="11"/>
        <item x="7"/>
        <item x="1"/>
        <item x="2"/>
        <item x="0"/>
        <item x="5"/>
        <item x="3"/>
        <item x="4"/>
        <item t="default"/>
      </items>
    </pivotField>
    <pivotField showAll="0"/>
    <pivotField dataField="1" showAll="0">
      <items count="13">
        <item x="2"/>
        <item x="0"/>
        <item x="1"/>
        <item x="5"/>
        <item x="3"/>
        <item x="4"/>
        <item x="6"/>
        <item x="8"/>
        <item x="7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corrected.percent.C" fld="6" subtotal="average" baseField="0" baseItem="0"/>
    <dataField name="Average of corrected.percent.N" fld="8" subtotal="average" baseField="0" baseItem="0"/>
    <dataField name="Average of C13.corrected" fld="18" subtotal="average" baseField="0" baseItem="0"/>
    <dataField name="Average of N15.corrected" fld="27" subtotal="average" baseField="0" baseItem="0"/>
    <dataField name="StdDev of corrected.percent.C" fld="6" subtotal="stdDev" baseField="0" baseItem="0"/>
    <dataField name="StdDev of corrected.percent.N" fld="8" subtotal="stdDev" baseField="0" baseItem="0"/>
    <dataField name="StdDev of C13.corrected" fld="18" subtotal="stdDev" baseField="0" baseItem="0"/>
    <dataField name="StdDev of N15.corrected" fld="27" subtotal="stdDev" baseField="0" baseItem="0"/>
  </dataFields>
  <formats count="3">
    <format dxfId="2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1" count="0"/>
        </references>
      </pivotArea>
    </format>
    <format dxfId="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0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09A4F-72C2-1F49-8E20-0754DA1F7D91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3:AB6" firstHeaderRow="0" firstDataRow="1" firstDataCol="1"/>
  <pivotFields count="20">
    <pivotField axis="axisRow" showAll="0">
      <items count="3">
        <item x="0"/>
        <item x="1"/>
        <item t="default"/>
      </items>
    </pivotField>
    <pivotField numFmtId="22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corrected.percent.C" fld="7" subtotal="average" baseField="0" baseItem="0"/>
    <dataField name="Average of corrected.percent.N" fld="10" subtotal="average" baseField="0" baseItem="0"/>
    <dataField name="Average of C13.corrected" fld="19" subtotal="average" baseField="0" baseItem="0"/>
    <dataField name="StdDev of corrected.percent.C" fld="7" subtotal="stdDev" baseField="0" baseItem="0"/>
    <dataField name="StdDev of corrected.percent.N" fld="10" subtotal="stdDev" baseField="0" baseItem="0"/>
    <dataField name="StdDev of C13.corrected" fld="19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3-04-10T19:49:14.33" personId="{C75C0493-D42A-6F4D-BA6D-0DFB634B5AFF}" id="{2D7700E2-80FC-1942-8011-D75903EF37B6}">
    <text>fr = (Cmix-Cs)/(Cr-Cs)</text>
  </threadedComment>
  <threadedComment ref="W2" dT="2023-04-10T19:49:22.54" personId="{C75C0493-D42A-6F4D-BA6D-0DFB634B5AFF}" id="{B9ED6B70-C974-C344-A8F5-E46E71258FDF}">
    <text>fs = 1-fr</text>
  </threadedComment>
  <threadedComment ref="Y2" dT="2023-04-10T19:49:44.35" personId="{C75C0493-D42A-6F4D-BA6D-0DFB634B5AFF}" id="{AEE9983F-9298-3D42-AF2C-AC76BD7C5E70}">
    <text>fr*g_drymix*%Cmix</text>
  </threadedComment>
  <threadedComment ref="Z2" dT="2023-04-10T19:49:53.27" personId="{C75C0493-D42A-6F4D-BA6D-0DFB634B5AFF}" id="{53C341F2-2ED0-4A40-97EB-59EC6FA76F9D}">
    <text>fs*g_drymix*%Cmix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2-10-28T20:14:25.70" personId="{C75C0493-D42A-6F4D-BA6D-0DFB634B5AFF}" id="{46ACB9CA-A710-9F49-90D8-2D36A8307DE6}">
    <text xml:space="preserve">this is from incubation data not irms
</text>
  </threadedComment>
  <threadedComment ref="G1" dT="2023-04-11T15:54:14.89" personId="{C75C0493-D42A-6F4D-BA6D-0DFB634B5AFF}" id="{CD37321D-0439-3D44-9E09-AD4E001A6B10}">
    <text>weight in c not co2 since you get o from the atmosphere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2" dT="2023-04-10T17:34:19.79" personId="{C75C0493-D42A-6F4D-BA6D-0DFB634B5AFF}" id="{554DBD27-1FDF-9A44-87D5-977E9582CED0}">
    <text>data from Post Incubation Weights in google drive of inc3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2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7D1C-0F6C-0845-AEA2-60C88B98BA99}">
  <dimension ref="A1:AF50"/>
  <sheetViews>
    <sheetView tabSelected="1" topLeftCell="A2" workbookViewId="0">
      <selection activeCell="X4" sqref="X4"/>
    </sheetView>
  </sheetViews>
  <sheetFormatPr baseColWidth="10" defaultRowHeight="16" x14ac:dyDescent="0.2"/>
  <cols>
    <col min="1" max="1" width="13" bestFit="1" customWidth="1"/>
    <col min="2" max="2" width="21.6640625" bestFit="1" customWidth="1"/>
    <col min="3" max="3" width="22" bestFit="1" customWidth="1"/>
    <col min="4" max="4" width="20.6640625" bestFit="1" customWidth="1"/>
    <col min="5" max="5" width="21" bestFit="1" customWidth="1"/>
  </cols>
  <sheetData>
    <row r="1" spans="1:32" x14ac:dyDescent="0.2">
      <c r="D1" s="56" t="s">
        <v>247</v>
      </c>
      <c r="E1" s="56"/>
      <c r="F1" s="56"/>
      <c r="G1" s="56"/>
      <c r="H1" s="56"/>
      <c r="I1" s="56"/>
      <c r="J1" s="56"/>
      <c r="K1" s="57" t="s">
        <v>210</v>
      </c>
      <c r="L1" s="58"/>
      <c r="M1" s="58"/>
      <c r="N1" s="58"/>
      <c r="O1" s="58"/>
      <c r="P1" s="58"/>
      <c r="Q1" s="58"/>
      <c r="R1" s="58"/>
      <c r="S1" s="58"/>
      <c r="T1" s="59"/>
      <c r="U1" s="56" t="s">
        <v>216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</row>
    <row r="2" spans="1:32" ht="51" x14ac:dyDescent="0.2">
      <c r="A2" s="10" t="s">
        <v>212</v>
      </c>
      <c r="B2" s="11" t="s">
        <v>211</v>
      </c>
      <c r="C2" s="24" t="s">
        <v>142</v>
      </c>
      <c r="D2" s="24" t="s">
        <v>155</v>
      </c>
      <c r="E2" s="24" t="s">
        <v>156</v>
      </c>
      <c r="F2" s="24" t="s">
        <v>157</v>
      </c>
      <c r="G2" s="24" t="s">
        <v>158</v>
      </c>
      <c r="H2" s="24" t="s">
        <v>160</v>
      </c>
      <c r="I2" s="24" t="s">
        <v>162</v>
      </c>
      <c r="J2" s="24" t="s">
        <v>161</v>
      </c>
      <c r="K2" s="24" t="s">
        <v>208</v>
      </c>
      <c r="L2" s="24" t="s">
        <v>209</v>
      </c>
      <c r="M2" s="24" t="s">
        <v>225</v>
      </c>
      <c r="N2" s="24" t="s">
        <v>226</v>
      </c>
      <c r="O2" s="24" t="s">
        <v>251</v>
      </c>
      <c r="P2" s="24" t="s">
        <v>252</v>
      </c>
      <c r="Q2" s="24" t="s">
        <v>224</v>
      </c>
      <c r="R2" s="24" t="s">
        <v>223</v>
      </c>
      <c r="S2" s="24" t="s">
        <v>259</v>
      </c>
      <c r="T2" s="24" t="s">
        <v>201</v>
      </c>
      <c r="U2" s="24" t="s">
        <v>217</v>
      </c>
      <c r="V2" s="24" t="s">
        <v>201</v>
      </c>
      <c r="W2" s="24" t="s">
        <v>202</v>
      </c>
      <c r="X2" s="24" t="s">
        <v>222</v>
      </c>
      <c r="Y2" s="25" t="s">
        <v>218</v>
      </c>
      <c r="Z2" s="25" t="s">
        <v>203</v>
      </c>
      <c r="AA2" s="25" t="s">
        <v>260</v>
      </c>
      <c r="AB2" s="11" t="s">
        <v>205</v>
      </c>
      <c r="AC2" s="11" t="s">
        <v>204</v>
      </c>
      <c r="AD2" s="11" t="s">
        <v>207</v>
      </c>
      <c r="AE2" s="11" t="s">
        <v>206</v>
      </c>
      <c r="AF2" s="11" t="s">
        <v>258</v>
      </c>
    </row>
    <row r="3" spans="1:32" x14ac:dyDescent="0.2">
      <c r="A3" s="44" t="s">
        <v>163</v>
      </c>
      <c r="B3">
        <v>1</v>
      </c>
      <c r="C3" s="45" t="s">
        <v>27</v>
      </c>
      <c r="D3" s="32">
        <v>2.2990176531777644</v>
      </c>
      <c r="E3">
        <v>0.20797477569583175</v>
      </c>
      <c r="F3">
        <v>3.3063479196077862E-2</v>
      </c>
      <c r="G3">
        <v>2.481901601779914E-3</v>
      </c>
      <c r="H3">
        <v>5.3592412417678013</v>
      </c>
      <c r="I3">
        <v>5.0366527565052699E-3</v>
      </c>
      <c r="J3" s="41">
        <v>2.997606326500334E-3</v>
      </c>
      <c r="K3" s="32">
        <f>Summary_IRMS!$E$7</f>
        <v>-26.200707486666662</v>
      </c>
      <c r="L3">
        <f>Summary_IRMS!$E$6</f>
        <v>-15.128040819999997</v>
      </c>
      <c r="M3" s="12">
        <v>37.698020300000003</v>
      </c>
      <c r="N3" s="12">
        <v>1.5016</v>
      </c>
      <c r="O3">
        <f>VLOOKUP(B3,Summary_IRMS!$B$21:$D$29,2)</f>
        <v>44.191292346666664</v>
      </c>
      <c r="P3" s="12">
        <f>Summary_IRMS!$C$7</f>
        <v>1.4259960530000002</v>
      </c>
      <c r="Q3">
        <f>(O3/100)*N3</f>
        <v>0.66357644587754672</v>
      </c>
      <c r="R3" s="41">
        <f>(P3/100)*M3</f>
        <v>0.53757228153713887</v>
      </c>
      <c r="S3" s="53">
        <f>Q3+R3</f>
        <v>1.2011487274146857</v>
      </c>
      <c r="T3" s="53">
        <f>Q3/S3</f>
        <v>0.55245152472151182</v>
      </c>
      <c r="U3" s="32">
        <v>-21.535520493350127</v>
      </c>
      <c r="V3" s="53">
        <f t="shared" ref="V3:V29" si="0">(U3-K3)/(L3-K3)</f>
        <v>0.42132461255793868</v>
      </c>
      <c r="W3" s="53">
        <f>1-V3</f>
        <v>0.57867538744206137</v>
      </c>
      <c r="X3">
        <f>Moisture!J3</f>
        <v>38.919555643164841</v>
      </c>
      <c r="Y3">
        <f t="shared" ref="Y3:Y35" si="1">V3*X3*D3/100</f>
        <v>0.37698755121240446</v>
      </c>
      <c r="Z3">
        <f t="shared" ref="Z3:Z35" si="2">W3*X3*D3/100</f>
        <v>0.51777990356229808</v>
      </c>
      <c r="AA3" s="53">
        <f>Y3+Z3</f>
        <v>0.89476745477470254</v>
      </c>
      <c r="AB3">
        <f t="shared" ref="AB3:AB35" si="3">Q3-Y3</f>
        <v>0.28658889466514226</v>
      </c>
      <c r="AC3">
        <f t="shared" ref="AC3:AC35" si="4">R3-Z3</f>
        <v>1.9792377974840791E-2</v>
      </c>
      <c r="AD3" s="33">
        <f t="shared" ref="AD3:AD29" si="5">AB3/Q3</f>
        <v>0.43188527327268639</v>
      </c>
      <c r="AE3" s="33">
        <f t="shared" ref="AE3:AE29" si="6">AC3/R3</f>
        <v>3.6818077595530581E-2</v>
      </c>
      <c r="AF3" s="34">
        <f>IF(AE3&lt;0,0,AE3)</f>
        <v>3.6818077595530581E-2</v>
      </c>
    </row>
    <row r="4" spans="1:32" x14ac:dyDescent="0.2">
      <c r="A4" s="44" t="s">
        <v>163</v>
      </c>
      <c r="B4">
        <v>1</v>
      </c>
      <c r="C4" s="45" t="s">
        <v>30</v>
      </c>
      <c r="D4" s="32">
        <v>2.3999805827452789</v>
      </c>
      <c r="E4">
        <v>0.21505369679273806</v>
      </c>
      <c r="F4">
        <v>3.4377559054748021E-2</v>
      </c>
      <c r="G4">
        <v>1.2628496153933887E-3</v>
      </c>
      <c r="H4">
        <v>5.3363951169776431</v>
      </c>
      <c r="I4">
        <v>8.5576938134624039E-2</v>
      </c>
      <c r="J4" s="41">
        <v>0.25180558208680898</v>
      </c>
      <c r="K4" s="32">
        <f>Summary_IRMS!$E$7</f>
        <v>-26.200707486666662</v>
      </c>
      <c r="L4">
        <f>Summary_IRMS!$E$6</f>
        <v>-15.128040819999997</v>
      </c>
      <c r="M4" s="12">
        <v>37.423294400000003</v>
      </c>
      <c r="N4" s="12">
        <v>1.5039</v>
      </c>
      <c r="O4">
        <f>VLOOKUP(B4,Summary_IRMS!$B$21:$D$29,2)</f>
        <v>44.191292346666664</v>
      </c>
      <c r="P4" s="12">
        <f>Summary_IRMS!$C$7</f>
        <v>1.4259960530000002</v>
      </c>
      <c r="Q4">
        <f t="shared" ref="Q4:Q35" si="7">(O4/100)*N4</f>
        <v>0.66459284560151999</v>
      </c>
      <c r="R4" s="41">
        <f t="shared" ref="R4:R35" si="8">(P4/100)*M4</f>
        <v>0.5336547010465702</v>
      </c>
      <c r="S4" s="53">
        <f t="shared" ref="S4:S35" si="9">Q4+R4</f>
        <v>1.1982475466480902</v>
      </c>
      <c r="T4" s="53">
        <f t="shared" ref="T4:T35" si="10">Q4/S4</f>
        <v>0.55463735140590475</v>
      </c>
      <c r="U4" s="32">
        <v>-21.271381050309543</v>
      </c>
      <c r="V4" s="53">
        <f t="shared" si="0"/>
        <v>0.44517970103773136</v>
      </c>
      <c r="W4" s="53">
        <f t="shared" ref="W4:W29" si="11">1-V4</f>
        <v>0.55482029896226859</v>
      </c>
      <c r="X4">
        <f>Moisture!J4</f>
        <v>38.656852945946639</v>
      </c>
      <c r="Y4">
        <f t="shared" si="1"/>
        <v>0.41301856813768822</v>
      </c>
      <c r="Z4">
        <f t="shared" si="2"/>
        <v>0.51473839646542752</v>
      </c>
      <c r="AA4" s="53">
        <f t="shared" ref="AA4:AA35" si="12">Y4+Z4</f>
        <v>0.92775696460311574</v>
      </c>
      <c r="AB4">
        <f t="shared" si="3"/>
        <v>0.25157427746383176</v>
      </c>
      <c r="AC4">
        <f t="shared" si="4"/>
        <v>1.8916304581142684E-2</v>
      </c>
      <c r="AD4" s="33">
        <f t="shared" si="5"/>
        <v>0.37853894926619774</v>
      </c>
      <c r="AE4" s="33">
        <f t="shared" si="6"/>
        <v>3.5446712160588506E-2</v>
      </c>
      <c r="AF4" s="34">
        <f t="shared" ref="AF4:AF35" si="13">IF(AE4&lt;0,0,AE4)</f>
        <v>3.5446712160588506E-2</v>
      </c>
    </row>
    <row r="5" spans="1:32" x14ac:dyDescent="0.2">
      <c r="A5" s="44" t="s">
        <v>163</v>
      </c>
      <c r="B5">
        <v>1</v>
      </c>
      <c r="C5" s="45" t="s">
        <v>33</v>
      </c>
      <c r="D5" s="32">
        <v>2.1578367304643473</v>
      </c>
      <c r="E5">
        <v>0.20377887773564352</v>
      </c>
      <c r="F5">
        <v>4.3375018580360048E-3</v>
      </c>
      <c r="G5">
        <v>2.5347064077141601E-4</v>
      </c>
      <c r="H5">
        <v>5.2418137646940606</v>
      </c>
      <c r="I5">
        <v>3.5396575113542238E-2</v>
      </c>
      <c r="J5" s="41">
        <v>3.6751509388674788E-2</v>
      </c>
      <c r="K5" s="32">
        <f>Summary_IRMS!$E$7</f>
        <v>-26.200707486666662</v>
      </c>
      <c r="L5">
        <f>Summary_IRMS!$E$6</f>
        <v>-15.128040819999997</v>
      </c>
      <c r="M5" s="12">
        <v>37.458123299999997</v>
      </c>
      <c r="N5" s="12">
        <v>1.5027999999999999</v>
      </c>
      <c r="O5">
        <f>VLOOKUP(B5,Summary_IRMS!$B$21:$D$29,2)</f>
        <v>44.191292346666664</v>
      </c>
      <c r="P5" s="12">
        <f>Summary_IRMS!$C$7</f>
        <v>1.4259960530000002</v>
      </c>
      <c r="Q5">
        <f t="shared" si="7"/>
        <v>0.66410674138570658</v>
      </c>
      <c r="R5" s="41">
        <f t="shared" si="8"/>
        <v>0.53415135978587336</v>
      </c>
      <c r="S5" s="53">
        <f t="shared" si="9"/>
        <v>1.19825810117158</v>
      </c>
      <c r="T5" s="53">
        <f t="shared" si="10"/>
        <v>0.55422679031870137</v>
      </c>
      <c r="U5" s="32">
        <v>-22.105170582873647</v>
      </c>
      <c r="V5" s="53">
        <f t="shared" si="0"/>
        <v>0.36987809956586931</v>
      </c>
      <c r="W5" s="53">
        <f t="shared" si="11"/>
        <v>0.63012190043413074</v>
      </c>
      <c r="X5">
        <f>Moisture!J5</f>
        <v>38.694074723983555</v>
      </c>
      <c r="Y5">
        <f t="shared" si="1"/>
        <v>0.30883155268402551</v>
      </c>
      <c r="Z5">
        <f t="shared" si="2"/>
        <v>0.52612340422341264</v>
      </c>
      <c r="AA5" s="53">
        <f t="shared" si="12"/>
        <v>0.83495495690743815</v>
      </c>
      <c r="AB5">
        <f t="shared" si="3"/>
        <v>0.35527518870168107</v>
      </c>
      <c r="AC5">
        <f t="shared" si="4"/>
        <v>8.0279555624607202E-3</v>
      </c>
      <c r="AD5" s="33">
        <f t="shared" si="5"/>
        <v>0.53496699636021428</v>
      </c>
      <c r="AE5" s="33">
        <f t="shared" si="6"/>
        <v>1.5029364646153681E-2</v>
      </c>
      <c r="AF5" s="34">
        <f t="shared" si="13"/>
        <v>1.5029364646153681E-2</v>
      </c>
    </row>
    <row r="6" spans="1:32" s="17" customFormat="1" x14ac:dyDescent="0.2">
      <c r="A6" s="46" t="s">
        <v>164</v>
      </c>
      <c r="B6" s="17">
        <v>2</v>
      </c>
      <c r="C6" s="47" t="s">
        <v>36</v>
      </c>
      <c r="D6" s="35">
        <v>2.5002614729566126</v>
      </c>
      <c r="E6" s="17">
        <v>0.22090292195528527</v>
      </c>
      <c r="F6" s="17">
        <v>3.5445224542452539E-2</v>
      </c>
      <c r="G6" s="17">
        <v>9.1591977330503783E-5</v>
      </c>
      <c r="H6" s="17">
        <v>5.4829971849170533</v>
      </c>
      <c r="I6" s="17">
        <v>1.1303323633834813E-2</v>
      </c>
      <c r="J6" s="42">
        <v>7.2943652912650384E-2</v>
      </c>
      <c r="K6" s="35">
        <f>Summary_IRMS!$E$7</f>
        <v>-26.200707486666662</v>
      </c>
      <c r="L6" s="17">
        <f>Summary_IRMS!$E$6</f>
        <v>-15.128040819999997</v>
      </c>
      <c r="M6" s="12">
        <v>37.446566799999999</v>
      </c>
      <c r="N6" s="12">
        <v>1.5003</v>
      </c>
      <c r="O6">
        <f>VLOOKUP(B6,Summary_IRMS!$B$21:$D$29,2)</f>
        <v>44.191292346666664</v>
      </c>
      <c r="P6" s="12">
        <f>Summary_IRMS!$C$7</f>
        <v>1.4259960530000002</v>
      </c>
      <c r="Q6">
        <f t="shared" si="7"/>
        <v>0.66300195907703996</v>
      </c>
      <c r="R6" s="41">
        <f t="shared" si="8"/>
        <v>0.53398656455200844</v>
      </c>
      <c r="S6" s="53">
        <f t="shared" si="9"/>
        <v>1.1969885236290483</v>
      </c>
      <c r="T6" s="53">
        <f t="shared" si="10"/>
        <v>0.55389165893332071</v>
      </c>
      <c r="U6" s="35">
        <v>-20.938324877207105</v>
      </c>
      <c r="V6" s="53">
        <f t="shared" si="0"/>
        <v>0.47525883040456002</v>
      </c>
      <c r="W6" s="53">
        <f t="shared" si="11"/>
        <v>0.52474116959544004</v>
      </c>
      <c r="X6">
        <f>Moisture!J6</f>
        <v>38.556221471287316</v>
      </c>
      <c r="Y6">
        <f t="shared" si="1"/>
        <v>0.4581525308191457</v>
      </c>
      <c r="Z6">
        <f t="shared" si="2"/>
        <v>0.50585382005527635</v>
      </c>
      <c r="AA6" s="53">
        <f t="shared" si="12"/>
        <v>0.9640063508744221</v>
      </c>
      <c r="AB6">
        <f t="shared" si="3"/>
        <v>0.20484942825789426</v>
      </c>
      <c r="AC6">
        <f t="shared" si="4"/>
        <v>2.8132744496732087E-2</v>
      </c>
      <c r="AD6" s="33">
        <f t="shared" si="5"/>
        <v>0.30897258364524838</v>
      </c>
      <c r="AE6" s="33">
        <f t="shared" si="6"/>
        <v>5.2684367668190756E-2</v>
      </c>
      <c r="AF6" s="34">
        <f t="shared" si="13"/>
        <v>5.2684367668190756E-2</v>
      </c>
    </row>
    <row r="7" spans="1:32" x14ac:dyDescent="0.2">
      <c r="A7" s="44" t="s">
        <v>164</v>
      </c>
      <c r="B7">
        <v>2</v>
      </c>
      <c r="C7" s="45" t="s">
        <v>39</v>
      </c>
      <c r="D7" s="32">
        <v>2.6473124932088319</v>
      </c>
      <c r="E7">
        <v>0.22244031749747067</v>
      </c>
      <c r="F7">
        <v>2.5367305364530003E-2</v>
      </c>
      <c r="G7">
        <v>1.3505238190912386E-3</v>
      </c>
      <c r="H7">
        <v>5.3744453776466203</v>
      </c>
      <c r="I7">
        <v>8.6025915064286793E-2</v>
      </c>
      <c r="J7" s="41">
        <v>0.2476926390831844</v>
      </c>
      <c r="K7" s="32">
        <f>Summary_IRMS!$E$7</f>
        <v>-26.200707486666662</v>
      </c>
      <c r="L7">
        <f>Summary_IRMS!$E$6</f>
        <v>-15.128040819999997</v>
      </c>
      <c r="M7" s="12">
        <v>37.526505899999997</v>
      </c>
      <c r="N7" s="12">
        <v>1.5078</v>
      </c>
      <c r="O7">
        <f>VLOOKUP(B7,Summary_IRMS!$B$21:$D$29,2)</f>
        <v>44.191292346666664</v>
      </c>
      <c r="P7" s="12">
        <f>Summary_IRMS!$C$7</f>
        <v>1.4259960530000002</v>
      </c>
      <c r="Q7">
        <f t="shared" si="7"/>
        <v>0.66631630600304004</v>
      </c>
      <c r="R7" s="41">
        <f t="shared" si="8"/>
        <v>0.53512649296281223</v>
      </c>
      <c r="S7" s="53">
        <f t="shared" si="9"/>
        <v>1.2014427989658523</v>
      </c>
      <c r="T7" s="53">
        <f t="shared" si="10"/>
        <v>0.55459677862031809</v>
      </c>
      <c r="U7" s="32">
        <v>-20.650512524373955</v>
      </c>
      <c r="V7" s="53">
        <f t="shared" si="0"/>
        <v>0.5012518781045856</v>
      </c>
      <c r="W7" s="53">
        <f t="shared" si="11"/>
        <v>0.4987481218954144</v>
      </c>
      <c r="X7">
        <f>Moisture!J7</f>
        <v>38.663756058089284</v>
      </c>
      <c r="Y7">
        <f t="shared" si="1"/>
        <v>0.51305658262516252</v>
      </c>
      <c r="Z7">
        <f t="shared" si="2"/>
        <v>0.5104938618444218</v>
      </c>
      <c r="AA7" s="53">
        <f t="shared" si="12"/>
        <v>1.0235504444695844</v>
      </c>
      <c r="AB7">
        <f t="shared" si="3"/>
        <v>0.15325972337787752</v>
      </c>
      <c r="AC7">
        <f t="shared" si="4"/>
        <v>2.4632631118390425E-2</v>
      </c>
      <c r="AD7" s="33">
        <f t="shared" si="5"/>
        <v>0.23001046499555164</v>
      </c>
      <c r="AE7" s="33">
        <f t="shared" si="6"/>
        <v>4.6031417697165351E-2</v>
      </c>
      <c r="AF7" s="34">
        <f t="shared" si="13"/>
        <v>4.6031417697165351E-2</v>
      </c>
    </row>
    <row r="8" spans="1:32" s="14" customFormat="1" x14ac:dyDescent="0.2">
      <c r="A8" s="48" t="s">
        <v>164</v>
      </c>
      <c r="B8" s="14">
        <v>2</v>
      </c>
      <c r="C8" s="49" t="s">
        <v>42</v>
      </c>
      <c r="D8" s="36">
        <v>2.6872557443267269</v>
      </c>
      <c r="E8" s="14">
        <v>0.22788286165652061</v>
      </c>
      <c r="F8" s="14">
        <v>8.417107907906311E-3</v>
      </c>
      <c r="G8" s="14">
        <v>1.2067379482000196E-3</v>
      </c>
      <c r="H8" s="14">
        <v>5.4724909358797635</v>
      </c>
      <c r="I8" s="14">
        <v>9.3739209449764133E-2</v>
      </c>
      <c r="J8" s="43">
        <v>4.8145388752066032E-2</v>
      </c>
      <c r="K8" s="36">
        <f>Summary_IRMS!$E$7</f>
        <v>-26.200707486666662</v>
      </c>
      <c r="L8" s="14">
        <f>Summary_IRMS!$E$6</f>
        <v>-15.128040819999997</v>
      </c>
      <c r="M8" s="12">
        <v>37.5300127</v>
      </c>
      <c r="N8" s="19">
        <v>1.5011000000000001</v>
      </c>
      <c r="O8">
        <f>VLOOKUP(B8,Summary_IRMS!$B$21:$D$29,2)</f>
        <v>44.191292346666664</v>
      </c>
      <c r="P8" s="12">
        <f>Summary_IRMS!$C$7</f>
        <v>1.4259960530000002</v>
      </c>
      <c r="Q8">
        <f t="shared" si="7"/>
        <v>0.66335548941581335</v>
      </c>
      <c r="R8" s="41">
        <f t="shared" si="8"/>
        <v>0.53517649979239879</v>
      </c>
      <c r="S8" s="53">
        <f t="shared" si="9"/>
        <v>1.1985319892082122</v>
      </c>
      <c r="T8" s="53">
        <f t="shared" si="10"/>
        <v>0.55347332852921749</v>
      </c>
      <c r="U8" s="36">
        <v>-20.620244112943396</v>
      </c>
      <c r="V8" s="53">
        <f t="shared" si="0"/>
        <v>0.50398549344240473</v>
      </c>
      <c r="W8" s="53">
        <f t="shared" si="11"/>
        <v>0.49601450655759527</v>
      </c>
      <c r="X8">
        <f>Moisture!J8</f>
        <v>38.620685932780276</v>
      </c>
      <c r="Y8">
        <f t="shared" si="1"/>
        <v>0.52305459158198897</v>
      </c>
      <c r="Z8">
        <f t="shared" si="2"/>
        <v>0.51478200964503307</v>
      </c>
      <c r="AA8" s="53">
        <f t="shared" si="12"/>
        <v>1.0378366012270219</v>
      </c>
      <c r="AB8">
        <f t="shared" si="3"/>
        <v>0.14030089783382438</v>
      </c>
      <c r="AC8">
        <f t="shared" si="4"/>
        <v>2.0394490147365718E-2</v>
      </c>
      <c r="AD8" s="33">
        <f t="shared" si="5"/>
        <v>0.21150182680689192</v>
      </c>
      <c r="AE8" s="33">
        <f t="shared" si="6"/>
        <v>3.8107970277613049E-2</v>
      </c>
      <c r="AF8" s="34">
        <f t="shared" si="13"/>
        <v>3.8107970277613049E-2</v>
      </c>
    </row>
    <row r="9" spans="1:32" x14ac:dyDescent="0.2">
      <c r="A9" s="44" t="s">
        <v>165</v>
      </c>
      <c r="B9">
        <v>3</v>
      </c>
      <c r="C9" s="45" t="s">
        <v>45</v>
      </c>
      <c r="D9" s="32">
        <v>2.4458056428249719</v>
      </c>
      <c r="E9">
        <v>0.2397144656574253</v>
      </c>
      <c r="F9">
        <v>3.5799688456297184E-2</v>
      </c>
      <c r="G9">
        <v>3.0206262412890224E-3</v>
      </c>
      <c r="H9">
        <v>3.1908491356893771</v>
      </c>
      <c r="I9">
        <v>0.261661461852852</v>
      </c>
      <c r="J9" s="41">
        <v>1.7498317991260798E-2</v>
      </c>
      <c r="K9" s="32">
        <f>Summary_IRMS!$E$7</f>
        <v>-26.200707486666662</v>
      </c>
      <c r="L9">
        <f>Summary_IRMS!$E$2</f>
        <v>-11.012204713346016</v>
      </c>
      <c r="M9" s="12">
        <v>37.505624500000003</v>
      </c>
      <c r="N9" s="19">
        <v>1.5035000000000001</v>
      </c>
      <c r="O9">
        <f>VLOOKUP(B9,Summary_IRMS!$B$21:$D$29,2)</f>
        <v>44.428993437610451</v>
      </c>
      <c r="P9" s="12">
        <f>Summary_IRMS!$C$7</f>
        <v>1.4259960530000002</v>
      </c>
      <c r="Q9">
        <f t="shared" si="7"/>
        <v>0.66798991633447324</v>
      </c>
      <c r="R9" s="41">
        <f t="shared" si="8"/>
        <v>0.53482872502300116</v>
      </c>
      <c r="S9" s="53">
        <f t="shared" si="9"/>
        <v>1.2028186413574744</v>
      </c>
      <c r="T9" s="53">
        <f t="shared" si="10"/>
        <v>0.55535381092913116</v>
      </c>
      <c r="U9" s="32">
        <v>-19.589817361942494</v>
      </c>
      <c r="V9" s="53">
        <f t="shared" si="0"/>
        <v>0.43525620815874771</v>
      </c>
      <c r="W9" s="53">
        <f t="shared" si="11"/>
        <v>0.56474379184125234</v>
      </c>
      <c r="X9">
        <f>Moisture!J9</f>
        <v>38.357589540634116</v>
      </c>
      <c r="Y9">
        <f t="shared" si="1"/>
        <v>0.40833652112432445</v>
      </c>
      <c r="Z9">
        <f t="shared" si="2"/>
        <v>0.52981556831214605</v>
      </c>
      <c r="AA9" s="53">
        <f t="shared" si="12"/>
        <v>0.93815208943647055</v>
      </c>
      <c r="AB9">
        <f t="shared" si="3"/>
        <v>0.2596533952101488</v>
      </c>
      <c r="AC9">
        <f t="shared" si="4"/>
        <v>5.0131567108551156E-3</v>
      </c>
      <c r="AD9" s="33">
        <f t="shared" si="5"/>
        <v>0.38870855511557778</v>
      </c>
      <c r="AE9" s="33">
        <f t="shared" si="6"/>
        <v>9.3733871729487165E-3</v>
      </c>
      <c r="AF9" s="34">
        <f t="shared" si="13"/>
        <v>9.3733871729487165E-3</v>
      </c>
    </row>
    <row r="10" spans="1:32" x14ac:dyDescent="0.2">
      <c r="A10" s="44" t="s">
        <v>165</v>
      </c>
      <c r="B10">
        <v>3</v>
      </c>
      <c r="C10" s="45" t="s">
        <v>48</v>
      </c>
      <c r="D10" s="32">
        <v>2.3657184823731074</v>
      </c>
      <c r="E10">
        <v>0.22988549361167465</v>
      </c>
      <c r="F10">
        <v>4.289710490795999E-2</v>
      </c>
      <c r="G10">
        <v>5.4045356683513034E-3</v>
      </c>
      <c r="H10">
        <v>3.3209888046985285</v>
      </c>
      <c r="I10">
        <v>0.55768246321019899</v>
      </c>
      <c r="J10" s="41">
        <v>7.8761815467482593E-2</v>
      </c>
      <c r="K10" s="32">
        <f>Summary_IRMS!$E$7</f>
        <v>-26.200707486666662</v>
      </c>
      <c r="L10">
        <f>Summary_IRMS!$E$2</f>
        <v>-11.012204713346016</v>
      </c>
      <c r="M10" s="12">
        <v>37.550336199999997</v>
      </c>
      <c r="N10" s="19">
        <v>1.5023</v>
      </c>
      <c r="O10">
        <f>VLOOKUP(B10,Summary_IRMS!$B$21:$D$29,2)</f>
        <v>44.428993437610451</v>
      </c>
      <c r="P10" s="12">
        <f>Summary_IRMS!$C$7</f>
        <v>1.4259960530000002</v>
      </c>
      <c r="Q10">
        <f t="shared" si="7"/>
        <v>0.66745676841322188</v>
      </c>
      <c r="R10" s="41">
        <f t="shared" si="8"/>
        <v>0.53546631210023021</v>
      </c>
      <c r="S10" s="53">
        <f t="shared" si="9"/>
        <v>1.2029230805134521</v>
      </c>
      <c r="T10" s="53">
        <f t="shared" si="10"/>
        <v>0.55486238415870004</v>
      </c>
      <c r="U10" s="32">
        <v>-20.005191151279583</v>
      </c>
      <c r="V10" s="53">
        <f t="shared" si="0"/>
        <v>0.40790829931372891</v>
      </c>
      <c r="W10" s="53">
        <f t="shared" si="11"/>
        <v>0.59209170068627115</v>
      </c>
      <c r="X10">
        <f>Moisture!J10</f>
        <v>38.586406572235504</v>
      </c>
      <c r="Y10">
        <f t="shared" si="1"/>
        <v>0.37235735821899213</v>
      </c>
      <c r="Z10">
        <f t="shared" si="2"/>
        <v>0.54048839374401469</v>
      </c>
      <c r="AA10" s="53">
        <f t="shared" si="12"/>
        <v>0.91284575196300688</v>
      </c>
      <c r="AB10">
        <f t="shared" si="3"/>
        <v>0.29509941019422975</v>
      </c>
      <c r="AC10">
        <f t="shared" si="4"/>
        <v>-5.0220816437844817E-3</v>
      </c>
      <c r="AD10" s="33">
        <f t="shared" si="5"/>
        <v>0.44212512953578137</v>
      </c>
      <c r="AE10" s="33">
        <f t="shared" si="6"/>
        <v>-9.3788937423283369E-3</v>
      </c>
      <c r="AF10" s="34">
        <f t="shared" si="13"/>
        <v>0</v>
      </c>
    </row>
    <row r="11" spans="1:32" x14ac:dyDescent="0.2">
      <c r="A11" s="44" t="s">
        <v>165</v>
      </c>
      <c r="B11">
        <v>3</v>
      </c>
      <c r="C11" s="45" t="s">
        <v>51</v>
      </c>
      <c r="D11" s="32">
        <v>2.2293526877053438</v>
      </c>
      <c r="E11">
        <v>0.22542527487701869</v>
      </c>
      <c r="F11">
        <v>2.9416846251550267E-2</v>
      </c>
      <c r="G11">
        <v>1.3364609342094284E-3</v>
      </c>
      <c r="H11">
        <v>3.4218932462142542</v>
      </c>
      <c r="I11">
        <v>1.8121454829481598E-3</v>
      </c>
      <c r="J11" s="41">
        <v>0.14105478226412005</v>
      </c>
      <c r="K11" s="32">
        <f>Summary_IRMS!$E$7</f>
        <v>-26.200707486666662</v>
      </c>
      <c r="L11">
        <f>Summary_IRMS!$E$2</f>
        <v>-11.012204713346016</v>
      </c>
      <c r="M11" s="12">
        <v>37.4605143</v>
      </c>
      <c r="N11" s="19">
        <v>1.5052000000000001</v>
      </c>
      <c r="O11">
        <f>VLOOKUP(B11,Summary_IRMS!$B$21:$D$29,2)</f>
        <v>44.428993437610451</v>
      </c>
      <c r="P11" s="12">
        <f>Summary_IRMS!$C$7</f>
        <v>1.4259960530000002</v>
      </c>
      <c r="Q11">
        <f t="shared" si="7"/>
        <v>0.66874520922291258</v>
      </c>
      <c r="R11" s="41">
        <f t="shared" si="8"/>
        <v>0.53418545535150064</v>
      </c>
      <c r="S11" s="53">
        <f t="shared" si="9"/>
        <v>1.2029306645744131</v>
      </c>
      <c r="T11" s="53">
        <f t="shared" si="10"/>
        <v>0.55592997079304574</v>
      </c>
      <c r="U11" s="32">
        <v>-20.386096530326043</v>
      </c>
      <c r="V11" s="53">
        <f t="shared" si="0"/>
        <v>0.38282976558784121</v>
      </c>
      <c r="W11" s="53">
        <f t="shared" si="11"/>
        <v>0.61717023441215879</v>
      </c>
      <c r="X11">
        <f>Moisture!J11</f>
        <v>38.6014149859014</v>
      </c>
      <c r="Y11">
        <f t="shared" si="1"/>
        <v>0.32944862717788276</v>
      </c>
      <c r="Z11">
        <f t="shared" si="2"/>
        <v>0.53111305530260333</v>
      </c>
      <c r="AA11" s="53">
        <f t="shared" si="12"/>
        <v>0.86056168248048603</v>
      </c>
      <c r="AB11">
        <f t="shared" si="3"/>
        <v>0.33929658204502983</v>
      </c>
      <c r="AC11">
        <f t="shared" si="4"/>
        <v>3.0724000488973058E-3</v>
      </c>
      <c r="AD11" s="33">
        <f t="shared" si="5"/>
        <v>0.50736300965698911</v>
      </c>
      <c r="AE11" s="33">
        <f t="shared" si="6"/>
        <v>5.7515606576664068E-3</v>
      </c>
      <c r="AF11" s="34">
        <f t="shared" si="13"/>
        <v>5.7515606576664068E-3</v>
      </c>
    </row>
    <row r="12" spans="1:32" s="17" customFormat="1" x14ac:dyDescent="0.2">
      <c r="A12" s="46" t="s">
        <v>166</v>
      </c>
      <c r="B12" s="17">
        <v>4</v>
      </c>
      <c r="C12" s="47" t="s">
        <v>54</v>
      </c>
      <c r="D12" s="35">
        <v>2.4809175279412372</v>
      </c>
      <c r="E12" s="17">
        <v>0.18097320872021921</v>
      </c>
      <c r="F12" s="17">
        <v>6.8596324022310029E-3</v>
      </c>
      <c r="G12" s="17">
        <v>4.8597433389024024E-4</v>
      </c>
      <c r="H12" s="17">
        <v>4.4200624602365544</v>
      </c>
      <c r="I12" s="17">
        <v>1.8266443783640618E-2</v>
      </c>
      <c r="J12" s="42">
        <v>0.1840946846990644</v>
      </c>
      <c r="K12" s="35">
        <f>Summary_IRMS!$E$7</f>
        <v>-26.200707486666662</v>
      </c>
      <c r="L12">
        <f>Summary_IRMS!$E$5</f>
        <v>-13.236923486079286</v>
      </c>
      <c r="M12" s="12">
        <v>37.431105000000002</v>
      </c>
      <c r="N12" s="19">
        <v>1.5031000000000001</v>
      </c>
      <c r="O12">
        <f>VLOOKUP(B12,Summary_IRMS!$B$21:$D$29,2)</f>
        <v>44.885559300934261</v>
      </c>
      <c r="P12" s="12">
        <f>Summary_IRMS!$C$7</f>
        <v>1.4259960530000002</v>
      </c>
      <c r="Q12">
        <f t="shared" si="7"/>
        <v>0.67467484185234294</v>
      </c>
      <c r="R12" s="41">
        <f t="shared" si="8"/>
        <v>0.53376607989428582</v>
      </c>
      <c r="S12" s="53">
        <f t="shared" si="9"/>
        <v>1.2084409217466288</v>
      </c>
      <c r="T12" s="53">
        <f t="shared" si="10"/>
        <v>0.55830188279059334</v>
      </c>
      <c r="U12" s="35">
        <v>-20.159907096588853</v>
      </c>
      <c r="V12" s="53">
        <f t="shared" si="0"/>
        <v>0.46597508796845943</v>
      </c>
      <c r="W12" s="53">
        <f t="shared" si="11"/>
        <v>0.53402491203154057</v>
      </c>
      <c r="X12">
        <f>Moisture!J12</f>
        <v>38.835960676970821</v>
      </c>
      <c r="Y12">
        <f t="shared" si="1"/>
        <v>0.44896147805264952</v>
      </c>
      <c r="Z12">
        <f t="shared" si="2"/>
        <v>0.5145266775266859</v>
      </c>
      <c r="AA12" s="53">
        <f t="shared" si="12"/>
        <v>0.96348815557933543</v>
      </c>
      <c r="AB12">
        <f t="shared" si="3"/>
        <v>0.22571336379969342</v>
      </c>
      <c r="AC12">
        <f t="shared" si="4"/>
        <v>1.9239402367599912E-2</v>
      </c>
      <c r="AD12" s="33">
        <f t="shared" si="5"/>
        <v>0.334551327243787</v>
      </c>
      <c r="AE12" s="33">
        <f t="shared" si="6"/>
        <v>3.6044632831315059E-2</v>
      </c>
      <c r="AF12" s="34">
        <f t="shared" si="13"/>
        <v>3.6044632831315059E-2</v>
      </c>
    </row>
    <row r="13" spans="1:32" x14ac:dyDescent="0.2">
      <c r="A13" s="44" t="s">
        <v>166</v>
      </c>
      <c r="B13">
        <v>4</v>
      </c>
      <c r="C13" s="45" t="s">
        <v>57</v>
      </c>
      <c r="D13" s="32">
        <v>2.5839315838446208</v>
      </c>
      <c r="E13">
        <v>0.18271051967337981</v>
      </c>
      <c r="F13">
        <v>0.13559500154077253</v>
      </c>
      <c r="G13">
        <v>6.8839741515049919E-3</v>
      </c>
      <c r="H13">
        <v>4.2289964467654304</v>
      </c>
      <c r="I13">
        <v>0.290177980289055</v>
      </c>
      <c r="J13" s="41">
        <v>1.9952300246444593E-2</v>
      </c>
      <c r="K13" s="32">
        <f>Summary_IRMS!$E$7</f>
        <v>-26.200707486666662</v>
      </c>
      <c r="L13">
        <f>Summary_IRMS!$E$5</f>
        <v>-13.236923486079286</v>
      </c>
      <c r="M13" s="12">
        <v>37.396515200000003</v>
      </c>
      <c r="N13" s="19">
        <v>1.5027999999999999</v>
      </c>
      <c r="O13">
        <f>VLOOKUP(B13,Summary_IRMS!$B$21:$D$29,2)</f>
        <v>44.885559300934261</v>
      </c>
      <c r="P13" s="12">
        <f>Summary_IRMS!$C$7</f>
        <v>1.4259960530000002</v>
      </c>
      <c r="Q13">
        <f t="shared" si="7"/>
        <v>0.67454018517444003</v>
      </c>
      <c r="R13" s="41">
        <f t="shared" si="8"/>
        <v>0.53327283071154519</v>
      </c>
      <c r="S13" s="53">
        <f t="shared" si="9"/>
        <v>1.2078130158859852</v>
      </c>
      <c r="T13" s="53">
        <f t="shared" si="10"/>
        <v>0.55848063922347657</v>
      </c>
      <c r="U13" s="32">
        <v>-20.232220609425099</v>
      </c>
      <c r="V13" s="53">
        <f t="shared" si="0"/>
        <v>0.46039697028052434</v>
      </c>
      <c r="W13" s="53">
        <f t="shared" si="11"/>
        <v>0.5396030297194756</v>
      </c>
      <c r="X13">
        <f>Moisture!J13</f>
        <v>38.905204032682022</v>
      </c>
      <c r="Y13">
        <f t="shared" si="1"/>
        <v>0.46282964100327506</v>
      </c>
      <c r="Z13">
        <f t="shared" si="2"/>
        <v>0.5424542137563868</v>
      </c>
      <c r="AA13" s="53">
        <f t="shared" si="12"/>
        <v>1.0052838547596619</v>
      </c>
      <c r="AB13">
        <f t="shared" si="3"/>
        <v>0.21171054417116497</v>
      </c>
      <c r="AC13">
        <f t="shared" si="4"/>
        <v>-9.1813830448416178E-3</v>
      </c>
      <c r="AD13" s="33">
        <f t="shared" si="5"/>
        <v>0.31385905365506933</v>
      </c>
      <c r="AE13" s="33">
        <f t="shared" si="6"/>
        <v>-1.7217046352410101E-2</v>
      </c>
      <c r="AF13" s="34">
        <f t="shared" si="13"/>
        <v>0</v>
      </c>
    </row>
    <row r="14" spans="1:32" s="14" customFormat="1" x14ac:dyDescent="0.2">
      <c r="A14" s="48" t="s">
        <v>166</v>
      </c>
      <c r="B14" s="14">
        <v>4</v>
      </c>
      <c r="C14" s="49" t="s">
        <v>60</v>
      </c>
      <c r="D14" s="36">
        <v>2.4429800542886513</v>
      </c>
      <c r="E14" s="14">
        <v>0.17769891760025319</v>
      </c>
      <c r="F14" s="14">
        <v>5.8071732201570206E-2</v>
      </c>
      <c r="G14" s="14">
        <v>2.6915264307414547E-3</v>
      </c>
      <c r="H14" s="14">
        <v>4.4359897928038823</v>
      </c>
      <c r="I14" s="14">
        <v>7.2092870226382194E-2</v>
      </c>
      <c r="J14" s="43">
        <v>9.4318037617998146E-2</v>
      </c>
      <c r="K14" s="36">
        <f>Summary_IRMS!$E$7</f>
        <v>-26.200707486666662</v>
      </c>
      <c r="L14">
        <f>Summary_IRMS!$E$5</f>
        <v>-13.236923486079286</v>
      </c>
      <c r="M14" s="12">
        <v>37.506501200000002</v>
      </c>
      <c r="N14" s="19">
        <v>1.5043</v>
      </c>
      <c r="O14">
        <f>VLOOKUP(B14,Summary_IRMS!$B$21:$D$29,2)</f>
        <v>44.885559300934261</v>
      </c>
      <c r="P14" s="12">
        <f>Summary_IRMS!$C$7</f>
        <v>1.4259960530000002</v>
      </c>
      <c r="Q14">
        <f t="shared" si="7"/>
        <v>0.67521346856395414</v>
      </c>
      <c r="R14" s="41">
        <f t="shared" si="8"/>
        <v>0.5348412267303978</v>
      </c>
      <c r="S14" s="53">
        <f t="shared" si="9"/>
        <v>1.2100546952943518</v>
      </c>
      <c r="T14" s="53">
        <f t="shared" si="10"/>
        <v>0.55800243674084926</v>
      </c>
      <c r="U14" s="36">
        <v>-20.125284596665239</v>
      </c>
      <c r="V14" s="53">
        <f t="shared" si="0"/>
        <v>0.46864579737877088</v>
      </c>
      <c r="W14" s="53">
        <f t="shared" si="11"/>
        <v>0.53135420262122912</v>
      </c>
      <c r="X14">
        <f>Moisture!J14</f>
        <v>39.007599410720488</v>
      </c>
      <c r="Y14">
        <f t="shared" si="1"/>
        <v>0.4465950159246736</v>
      </c>
      <c r="Z14">
        <f t="shared" si="2"/>
        <v>0.50635285733604551</v>
      </c>
      <c r="AA14" s="53">
        <f t="shared" si="12"/>
        <v>0.95294787326071906</v>
      </c>
      <c r="AB14">
        <f t="shared" si="3"/>
        <v>0.22861845263928054</v>
      </c>
      <c r="AC14">
        <f t="shared" si="4"/>
        <v>2.8488369394352286E-2</v>
      </c>
      <c r="AD14" s="33">
        <f t="shared" si="5"/>
        <v>0.33858692588805567</v>
      </c>
      <c r="AE14" s="33">
        <f t="shared" si="6"/>
        <v>5.3265096201554923E-2</v>
      </c>
      <c r="AF14" s="34">
        <f t="shared" si="13"/>
        <v>5.3265096201554923E-2</v>
      </c>
    </row>
    <row r="15" spans="1:32" x14ac:dyDescent="0.2">
      <c r="A15" s="44" t="s">
        <v>167</v>
      </c>
      <c r="B15">
        <v>5</v>
      </c>
      <c r="C15" s="45" t="s">
        <v>63</v>
      </c>
      <c r="D15" s="32">
        <v>2.5979927902201365</v>
      </c>
      <c r="E15">
        <v>0.1561966408555957</v>
      </c>
      <c r="F15">
        <v>0.20714198986404808</v>
      </c>
      <c r="G15">
        <v>7.017292836288453E-3</v>
      </c>
      <c r="H15">
        <v>4.2193504831057691</v>
      </c>
      <c r="I15">
        <v>0.23006134835891948</v>
      </c>
      <c r="J15" s="41">
        <v>5.3919339872854126E-2</v>
      </c>
      <c r="K15" s="32">
        <f>Summary_IRMS!$E$7</f>
        <v>-26.200707486666662</v>
      </c>
      <c r="L15">
        <f>Summary_IRMS!$E$4</f>
        <v>-13.808751226529813</v>
      </c>
      <c r="M15" s="12">
        <v>37.4923146</v>
      </c>
      <c r="N15" s="19">
        <v>1.5044</v>
      </c>
      <c r="O15">
        <f>VLOOKUP(B15,Summary_IRMS!$B$21:$D$29,2)</f>
        <v>49.628556188973313</v>
      </c>
      <c r="P15" s="12">
        <f>Summary_IRMS!$C$7</f>
        <v>1.4259960530000002</v>
      </c>
      <c r="Q15">
        <f t="shared" si="7"/>
        <v>0.74661199930691446</v>
      </c>
      <c r="R15" s="41">
        <f t="shared" si="8"/>
        <v>0.53463892637434285</v>
      </c>
      <c r="S15" s="53">
        <f t="shared" si="9"/>
        <v>1.2812509256812574</v>
      </c>
      <c r="T15" s="53">
        <f t="shared" si="10"/>
        <v>0.58272113942858728</v>
      </c>
      <c r="U15" s="32">
        <v>-20.191392001122185</v>
      </c>
      <c r="V15" s="53">
        <f t="shared" si="0"/>
        <v>0.48493678959113057</v>
      </c>
      <c r="W15" s="53">
        <f t="shared" si="11"/>
        <v>0.51506321040886949</v>
      </c>
      <c r="X15">
        <f>Moisture!J15</f>
        <v>38.543376945480546</v>
      </c>
      <c r="Y15">
        <f t="shared" si="1"/>
        <v>0.48559346875770615</v>
      </c>
      <c r="Z15">
        <f t="shared" si="2"/>
        <v>0.51576068539324882</v>
      </c>
      <c r="AA15" s="53">
        <f t="shared" si="12"/>
        <v>1.001354154150955</v>
      </c>
      <c r="AB15">
        <f t="shared" si="3"/>
        <v>0.26101853054920832</v>
      </c>
      <c r="AC15">
        <f t="shared" si="4"/>
        <v>1.887824098109403E-2</v>
      </c>
      <c r="AD15" s="33">
        <f t="shared" si="5"/>
        <v>0.34960398545899851</v>
      </c>
      <c r="AE15" s="33">
        <f t="shared" si="6"/>
        <v>3.5310262777005288E-2</v>
      </c>
      <c r="AF15" s="34">
        <f t="shared" si="13"/>
        <v>3.5310262777005288E-2</v>
      </c>
    </row>
    <row r="16" spans="1:32" x14ac:dyDescent="0.2">
      <c r="A16" s="44" t="s">
        <v>167</v>
      </c>
      <c r="B16">
        <v>5</v>
      </c>
      <c r="C16" s="45" t="s">
        <v>66</v>
      </c>
      <c r="D16" s="32">
        <v>2.5508482865814317</v>
      </c>
      <c r="E16">
        <v>0.15261897949048275</v>
      </c>
      <c r="F16">
        <v>3.7430437269583061E-2</v>
      </c>
      <c r="G16">
        <v>1.9522566606106867E-3</v>
      </c>
      <c r="H16">
        <v>4.47697594591423</v>
      </c>
      <c r="I16">
        <v>1.7688099953737078E-2</v>
      </c>
      <c r="J16" s="41">
        <v>4.0219473242263971E-2</v>
      </c>
      <c r="K16" s="32">
        <f>Summary_IRMS!$E$7</f>
        <v>-26.200707486666662</v>
      </c>
      <c r="L16">
        <f>Summary_IRMS!$E$4</f>
        <v>-13.808751226529813</v>
      </c>
      <c r="M16" s="12">
        <v>37.404405500000003</v>
      </c>
      <c r="N16" s="19">
        <v>1.5039</v>
      </c>
      <c r="O16">
        <f>VLOOKUP(B16,Summary_IRMS!$B$21:$D$29,2)</f>
        <v>49.628556188973313</v>
      </c>
      <c r="P16" s="12">
        <f>Summary_IRMS!$C$7</f>
        <v>1.4259960530000002</v>
      </c>
      <c r="Q16">
        <f t="shared" si="7"/>
        <v>0.74636385652596959</v>
      </c>
      <c r="R16" s="41">
        <f t="shared" si="8"/>
        <v>0.53338534607811505</v>
      </c>
      <c r="S16" s="53">
        <f t="shared" si="9"/>
        <v>1.2797492026040846</v>
      </c>
      <c r="T16" s="53">
        <f t="shared" si="10"/>
        <v>0.58321103463650437</v>
      </c>
      <c r="U16" s="32">
        <v>-20.250483499375498</v>
      </c>
      <c r="V16" s="53">
        <f t="shared" si="0"/>
        <v>0.48016825288773679</v>
      </c>
      <c r="W16" s="53">
        <f t="shared" si="11"/>
        <v>0.51983174711226321</v>
      </c>
      <c r="X16">
        <f>Moisture!J16</f>
        <v>38.347198129114716</v>
      </c>
      <c r="Y16">
        <f t="shared" si="1"/>
        <v>0.46969042770131919</v>
      </c>
      <c r="Z16">
        <f t="shared" si="2"/>
        <v>0.50848841872719031</v>
      </c>
      <c r="AA16" s="53">
        <f t="shared" si="12"/>
        <v>0.9781788464285095</v>
      </c>
      <c r="AB16">
        <f t="shared" si="3"/>
        <v>0.2766734288246504</v>
      </c>
      <c r="AC16">
        <f t="shared" si="4"/>
        <v>2.4896927350924747E-2</v>
      </c>
      <c r="AD16" s="33">
        <f t="shared" si="5"/>
        <v>0.37069510588636551</v>
      </c>
      <c r="AE16" s="33">
        <f t="shared" si="6"/>
        <v>4.6677186641866528E-2</v>
      </c>
      <c r="AF16" s="34">
        <f t="shared" si="13"/>
        <v>4.6677186641866528E-2</v>
      </c>
    </row>
    <row r="17" spans="1:32" x14ac:dyDescent="0.2">
      <c r="A17" s="44" t="s">
        <v>167</v>
      </c>
      <c r="B17">
        <v>5</v>
      </c>
      <c r="C17" s="45" t="s">
        <v>69</v>
      </c>
      <c r="D17" s="32">
        <v>2.4531782900384416</v>
      </c>
      <c r="E17">
        <v>0.15160863207739064</v>
      </c>
      <c r="F17">
        <v>6.5684315789416511E-3</v>
      </c>
      <c r="G17">
        <v>2.912804846224105E-4</v>
      </c>
      <c r="H17">
        <v>4.5028661812292636</v>
      </c>
      <c r="I17">
        <v>6.8986249909993178E-2</v>
      </c>
      <c r="J17" s="41">
        <v>8.4932793070982733E-3</v>
      </c>
      <c r="K17" s="32">
        <f>Summary_IRMS!$E$7</f>
        <v>-26.200707486666662</v>
      </c>
      <c r="L17">
        <f>Summary_IRMS!$E$4</f>
        <v>-13.808751226529813</v>
      </c>
      <c r="M17" s="12">
        <v>37.500762799999997</v>
      </c>
      <c r="N17" s="19">
        <v>1.5016</v>
      </c>
      <c r="O17">
        <f>VLOOKUP(B17,Summary_IRMS!$B$21:$D$29,2)</f>
        <v>49.628556188973313</v>
      </c>
      <c r="P17" s="12">
        <f>Summary_IRMS!$C$7</f>
        <v>1.4259960530000002</v>
      </c>
      <c r="Q17">
        <f t="shared" si="7"/>
        <v>0.74522239973362325</v>
      </c>
      <c r="R17" s="41">
        <f t="shared" si="8"/>
        <v>0.53475939737289235</v>
      </c>
      <c r="S17" s="53">
        <f t="shared" si="9"/>
        <v>1.2799817971065157</v>
      </c>
      <c r="T17" s="53">
        <f t="shared" si="10"/>
        <v>0.58221327945307366</v>
      </c>
      <c r="U17" s="32">
        <v>-20.407215721578908</v>
      </c>
      <c r="V17" s="53">
        <f t="shared" si="0"/>
        <v>0.46752035299903283</v>
      </c>
      <c r="W17" s="53">
        <f t="shared" si="11"/>
        <v>0.53247964700096717</v>
      </c>
      <c r="X17">
        <f>Moisture!J17</f>
        <v>38.623407390959756</v>
      </c>
      <c r="Y17">
        <f t="shared" si="1"/>
        <v>0.44297602301980182</v>
      </c>
      <c r="Z17">
        <f t="shared" si="2"/>
        <v>0.50452502196832572</v>
      </c>
      <c r="AA17" s="53">
        <f t="shared" si="12"/>
        <v>0.94750104498812759</v>
      </c>
      <c r="AB17">
        <f t="shared" si="3"/>
        <v>0.30224637671382143</v>
      </c>
      <c r="AC17">
        <f t="shared" si="4"/>
        <v>3.0234375404566638E-2</v>
      </c>
      <c r="AD17" s="33">
        <f t="shared" si="5"/>
        <v>0.40557875987337227</v>
      </c>
      <c r="AE17" s="33">
        <f t="shared" si="6"/>
        <v>5.6538277874309047E-2</v>
      </c>
      <c r="AF17" s="34">
        <f t="shared" si="13"/>
        <v>5.6538277874309047E-2</v>
      </c>
    </row>
    <row r="18" spans="1:32" s="17" customFormat="1" x14ac:dyDescent="0.2">
      <c r="A18" s="46" t="s">
        <v>168</v>
      </c>
      <c r="B18" s="17">
        <v>6</v>
      </c>
      <c r="C18" s="47" t="s">
        <v>72</v>
      </c>
      <c r="D18" s="35">
        <v>1.8976537157981155</v>
      </c>
      <c r="E18" s="17">
        <v>0.17892704958460739</v>
      </c>
      <c r="F18" s="17">
        <v>1.5950806561951299E-2</v>
      </c>
      <c r="G18" s="17">
        <v>1.797461310316607E-3</v>
      </c>
      <c r="H18" s="17">
        <v>4.0135211890508735</v>
      </c>
      <c r="I18" s="17">
        <v>4.4315613484075173E-2</v>
      </c>
      <c r="J18" s="42">
        <v>0.11182448057711267</v>
      </c>
      <c r="K18" s="35">
        <f>Summary_IRMS!$E$7</f>
        <v>-26.200707486666662</v>
      </c>
      <c r="L18">
        <f>Summary_IRMS!$E$2</f>
        <v>-11.012204713346016</v>
      </c>
      <c r="M18" s="12">
        <v>37.524513399999996</v>
      </c>
      <c r="N18" s="19">
        <v>0.751</v>
      </c>
      <c r="O18">
        <f>VLOOKUP(B18,Summary_IRMS!$B$21:$D$29,2)</f>
        <v>44.428993437610451</v>
      </c>
      <c r="P18" s="12">
        <f>Summary_IRMS!$C$7</f>
        <v>1.4259960530000002</v>
      </c>
      <c r="Q18">
        <f t="shared" si="7"/>
        <v>0.33366174071645449</v>
      </c>
      <c r="R18" s="41">
        <f t="shared" si="8"/>
        <v>0.5350980799914562</v>
      </c>
      <c r="S18" s="53">
        <f t="shared" si="9"/>
        <v>0.86875982070791069</v>
      </c>
      <c r="T18" s="53">
        <f t="shared" si="10"/>
        <v>0.38406672680208614</v>
      </c>
      <c r="U18" s="35">
        <v>-22.363827209584748</v>
      </c>
      <c r="V18" s="53">
        <f t="shared" si="0"/>
        <v>0.25261741294353141</v>
      </c>
      <c r="W18" s="53">
        <f t="shared" si="11"/>
        <v>0.74738258705646854</v>
      </c>
      <c r="X18">
        <f>Moisture!J18</f>
        <v>37.962663568234674</v>
      </c>
      <c r="Y18">
        <f t="shared" si="1"/>
        <v>0.18198555796646981</v>
      </c>
      <c r="Z18">
        <f t="shared" si="2"/>
        <v>0.53841433785207282</v>
      </c>
      <c r="AA18" s="53">
        <f t="shared" si="12"/>
        <v>0.72039989581854269</v>
      </c>
      <c r="AB18">
        <f t="shared" si="3"/>
        <v>0.15167618274998468</v>
      </c>
      <c r="AC18">
        <f t="shared" si="4"/>
        <v>-3.3162578606166226E-3</v>
      </c>
      <c r="AD18" s="33">
        <f t="shared" si="5"/>
        <v>0.45458068529013335</v>
      </c>
      <c r="AE18" s="33">
        <f t="shared" si="6"/>
        <v>-6.1974766582409951E-3</v>
      </c>
      <c r="AF18" s="34">
        <f t="shared" si="13"/>
        <v>0</v>
      </c>
    </row>
    <row r="19" spans="1:32" x14ac:dyDescent="0.2">
      <c r="A19" s="44" t="s">
        <v>168</v>
      </c>
      <c r="B19">
        <v>6</v>
      </c>
      <c r="C19" s="45" t="s">
        <v>75</v>
      </c>
      <c r="D19" s="32">
        <v>1.8509977786958514</v>
      </c>
      <c r="E19">
        <v>0.17803621471727826</v>
      </c>
      <c r="F19">
        <v>4.8118756235459095E-2</v>
      </c>
      <c r="G19">
        <v>1.5798651813844881E-3</v>
      </c>
      <c r="H19">
        <v>4.0900536736950928</v>
      </c>
      <c r="I19">
        <v>7.2839327195776474E-2</v>
      </c>
      <c r="J19" s="41">
        <v>8.8377798160856839E-3</v>
      </c>
      <c r="K19" s="32">
        <f>Summary_IRMS!$E$7</f>
        <v>-26.200707486666662</v>
      </c>
      <c r="L19">
        <f>Summary_IRMS!$E$2</f>
        <v>-11.012204713346016</v>
      </c>
      <c r="M19" s="12">
        <v>37.571058200000003</v>
      </c>
      <c r="N19" s="19">
        <v>0.75080000000000002</v>
      </c>
      <c r="O19">
        <f>VLOOKUP(B19,Summary_IRMS!$B$21:$D$29,2)</f>
        <v>44.428993437610451</v>
      </c>
      <c r="P19" s="12">
        <f>Summary_IRMS!$C$7</f>
        <v>1.4259960530000002</v>
      </c>
      <c r="Q19">
        <f t="shared" si="7"/>
        <v>0.3335728827295793</v>
      </c>
      <c r="R19" s="41">
        <f t="shared" si="8"/>
        <v>0.535761807002333</v>
      </c>
      <c r="S19" s="53">
        <f t="shared" si="9"/>
        <v>0.8693346897319123</v>
      </c>
      <c r="T19" s="53">
        <f t="shared" si="10"/>
        <v>0.38371053941543204</v>
      </c>
      <c r="U19" s="32">
        <v>-22.199718886303305</v>
      </c>
      <c r="V19" s="53">
        <f t="shared" si="0"/>
        <v>0.2634221858517411</v>
      </c>
      <c r="W19" s="53">
        <f t="shared" si="11"/>
        <v>0.73657781414825885</v>
      </c>
      <c r="X19">
        <f>Moisture!J19</f>
        <v>38.01871854707904</v>
      </c>
      <c r="Y19">
        <f t="shared" si="1"/>
        <v>0.18537694522104115</v>
      </c>
      <c r="Z19">
        <f t="shared" si="2"/>
        <v>0.51834869057401955</v>
      </c>
      <c r="AA19" s="53">
        <f t="shared" si="12"/>
        <v>0.70372563579506076</v>
      </c>
      <c r="AB19">
        <f t="shared" si="3"/>
        <v>0.14819593750853816</v>
      </c>
      <c r="AC19">
        <f t="shared" si="4"/>
        <v>1.7413116428313447E-2</v>
      </c>
      <c r="AD19" s="33">
        <f t="shared" si="5"/>
        <v>0.44426853974421404</v>
      </c>
      <c r="AE19" s="33">
        <f t="shared" si="6"/>
        <v>3.2501600899366871E-2</v>
      </c>
      <c r="AF19" s="34">
        <f t="shared" si="13"/>
        <v>3.2501600899366871E-2</v>
      </c>
    </row>
    <row r="20" spans="1:32" s="14" customFormat="1" x14ac:dyDescent="0.2">
      <c r="A20" s="48" t="s">
        <v>168</v>
      </c>
      <c r="B20" s="14">
        <v>6</v>
      </c>
      <c r="C20" s="49" t="s">
        <v>78</v>
      </c>
      <c r="D20" s="36">
        <v>1.8491727561400171</v>
      </c>
      <c r="E20" s="14">
        <v>0.17380362619598316</v>
      </c>
      <c r="F20" s="14">
        <v>3.434775437133547E-2</v>
      </c>
      <c r="G20" s="14">
        <v>1.8006049430736274E-3</v>
      </c>
      <c r="H20" s="14">
        <v>4.1618987999157824</v>
      </c>
      <c r="I20" s="14">
        <v>0.20248910443926527</v>
      </c>
      <c r="J20" s="43">
        <v>0.16609439855880542</v>
      </c>
      <c r="K20" s="36">
        <f>Summary_IRMS!$E$7</f>
        <v>-26.200707486666662</v>
      </c>
      <c r="L20">
        <f>Summary_IRMS!$E$2</f>
        <v>-11.012204713346016</v>
      </c>
      <c r="M20" s="12">
        <v>37.576398099999999</v>
      </c>
      <c r="N20" s="12">
        <v>0.75090000000000001</v>
      </c>
      <c r="O20">
        <f>VLOOKUP(B20,Summary_IRMS!$B$21:$D$29,2)</f>
        <v>44.428993437610451</v>
      </c>
      <c r="P20" s="12">
        <f>Summary_IRMS!$C$7</f>
        <v>1.4259960530000002</v>
      </c>
      <c r="Q20">
        <f t="shared" si="7"/>
        <v>0.3336173117230169</v>
      </c>
      <c r="R20" s="41">
        <f t="shared" si="8"/>
        <v>0.53583795376556709</v>
      </c>
      <c r="S20" s="53">
        <f t="shared" si="9"/>
        <v>0.86945526548858398</v>
      </c>
      <c r="T20" s="53">
        <f t="shared" si="10"/>
        <v>0.3837084263737745</v>
      </c>
      <c r="U20" s="36">
        <v>-22.317860103902888</v>
      </c>
      <c r="V20" s="53">
        <f t="shared" si="0"/>
        <v>0.25564385382239169</v>
      </c>
      <c r="W20" s="53">
        <f t="shared" si="11"/>
        <v>0.74435614617760826</v>
      </c>
      <c r="X20">
        <f>Moisture!J20</f>
        <v>38.077241526479611</v>
      </c>
      <c r="Y20">
        <f t="shared" si="1"/>
        <v>0.18000241050754159</v>
      </c>
      <c r="Z20">
        <f t="shared" si="2"/>
        <v>0.52411156608975251</v>
      </c>
      <c r="AA20" s="53">
        <f t="shared" si="12"/>
        <v>0.70411397659729413</v>
      </c>
      <c r="AB20">
        <f t="shared" si="3"/>
        <v>0.1536149012154753</v>
      </c>
      <c r="AC20">
        <f t="shared" si="4"/>
        <v>1.1726387675814576E-2</v>
      </c>
      <c r="AD20" s="33">
        <f t="shared" si="5"/>
        <v>0.46045242802931297</v>
      </c>
      <c r="AE20" s="33">
        <f t="shared" si="6"/>
        <v>2.1884205091125281E-2</v>
      </c>
      <c r="AF20" s="34">
        <f t="shared" si="13"/>
        <v>2.1884205091125281E-2</v>
      </c>
    </row>
    <row r="21" spans="1:32" x14ac:dyDescent="0.2">
      <c r="A21" s="44" t="s">
        <v>169</v>
      </c>
      <c r="B21">
        <v>7</v>
      </c>
      <c r="C21" s="45" t="s">
        <v>81</v>
      </c>
      <c r="D21" s="32">
        <v>2.1007502658857993</v>
      </c>
      <c r="E21">
        <v>0.1522714961083261</v>
      </c>
      <c r="F21">
        <v>8.3555543227018022E-3</v>
      </c>
      <c r="G21">
        <v>2.7198373348856622E-4</v>
      </c>
      <c r="H21">
        <v>4.5702787543064547</v>
      </c>
      <c r="I21">
        <v>8.2687216909546214E-3</v>
      </c>
      <c r="J21" s="41">
        <v>0.17325221413716138</v>
      </c>
      <c r="K21" s="32">
        <f>Summary_IRMS!$E$7</f>
        <v>-26.200707486666662</v>
      </c>
      <c r="L21">
        <f>Summary_IRMS!$E$5</f>
        <v>-13.236923486079286</v>
      </c>
      <c r="M21" s="12">
        <v>37.527541999999997</v>
      </c>
      <c r="N21" s="12">
        <v>0.751</v>
      </c>
      <c r="O21">
        <f>VLOOKUP(B21,Summary_IRMS!$B$21:$D$29,2)</f>
        <v>44.885559300934261</v>
      </c>
      <c r="P21" s="12">
        <f>Summary_IRMS!$C$7</f>
        <v>1.4259960530000002</v>
      </c>
      <c r="Q21">
        <f t="shared" si="7"/>
        <v>0.33709055035001634</v>
      </c>
      <c r="R21" s="41">
        <f t="shared" si="8"/>
        <v>0.53514126770791726</v>
      </c>
      <c r="S21" s="53">
        <f t="shared" si="9"/>
        <v>0.87223181805793359</v>
      </c>
      <c r="T21" s="53">
        <f t="shared" si="10"/>
        <v>0.38646899066416174</v>
      </c>
      <c r="U21" s="32">
        <v>-21.43846408715762</v>
      </c>
      <c r="V21" s="53">
        <f t="shared" si="0"/>
        <v>0.36734979534472884</v>
      </c>
      <c r="W21" s="53">
        <f t="shared" si="11"/>
        <v>0.63265020465527111</v>
      </c>
      <c r="X21">
        <f>Moisture!J21</f>
        <v>38.040722273031804</v>
      </c>
      <c r="Y21">
        <f t="shared" si="1"/>
        <v>0.29356412641915558</v>
      </c>
      <c r="Z21">
        <f t="shared" si="2"/>
        <v>0.50557644787643852</v>
      </c>
      <c r="AA21" s="53">
        <f t="shared" si="12"/>
        <v>0.79914057429559415</v>
      </c>
      <c r="AB21">
        <f t="shared" si="3"/>
        <v>4.3526423930860758E-2</v>
      </c>
      <c r="AC21">
        <f t="shared" si="4"/>
        <v>2.9564819831478739E-2</v>
      </c>
      <c r="AD21" s="33">
        <f t="shared" si="5"/>
        <v>0.12912383300470839</v>
      </c>
      <c r="AE21" s="33">
        <f t="shared" si="6"/>
        <v>5.5246757474169163E-2</v>
      </c>
      <c r="AF21" s="34">
        <f t="shared" si="13"/>
        <v>5.5246757474169163E-2</v>
      </c>
    </row>
    <row r="22" spans="1:32" x14ac:dyDescent="0.2">
      <c r="A22" s="44" t="s">
        <v>169</v>
      </c>
      <c r="B22">
        <v>7</v>
      </c>
      <c r="C22" s="45" t="s">
        <v>84</v>
      </c>
      <c r="D22" s="32">
        <v>1.9695167255756876</v>
      </c>
      <c r="E22">
        <v>0.14701174085941771</v>
      </c>
      <c r="F22">
        <v>8.9184157490610941E-2</v>
      </c>
      <c r="G22">
        <v>2.1774033863819586E-3</v>
      </c>
      <c r="H22">
        <v>4.7787134561644509</v>
      </c>
      <c r="I22">
        <v>8.3314473648370024E-2</v>
      </c>
      <c r="J22" s="41">
        <v>2.5936488842589121E-2</v>
      </c>
      <c r="K22" s="32">
        <f>Summary_IRMS!$E$7</f>
        <v>-26.200707486666662</v>
      </c>
      <c r="L22">
        <f>Summary_IRMS!$E$5</f>
        <v>-13.236923486079286</v>
      </c>
      <c r="M22" s="12">
        <v>37.508971899999999</v>
      </c>
      <c r="N22" s="12">
        <v>0.75219999999999998</v>
      </c>
      <c r="O22">
        <f>VLOOKUP(B22,Summary_IRMS!$B$21:$D$29,2)</f>
        <v>44.885559300934261</v>
      </c>
      <c r="P22" s="12">
        <f>Summary_IRMS!$C$7</f>
        <v>1.4259960530000002</v>
      </c>
      <c r="Q22">
        <f t="shared" si="7"/>
        <v>0.33762917706162754</v>
      </c>
      <c r="R22" s="41">
        <f t="shared" si="8"/>
        <v>0.53487645881487922</v>
      </c>
      <c r="S22" s="53">
        <f t="shared" si="9"/>
        <v>0.87250563587650676</v>
      </c>
      <c r="T22" s="53">
        <f t="shared" si="10"/>
        <v>0.38696503859536685</v>
      </c>
      <c r="U22" s="32">
        <v>-21.74699430904024</v>
      </c>
      <c r="V22" s="53">
        <f t="shared" si="0"/>
        <v>0.3435503999005714</v>
      </c>
      <c r="W22" s="53">
        <f t="shared" si="11"/>
        <v>0.65644960009942865</v>
      </c>
      <c r="X22">
        <f>Moisture!J22</f>
        <v>38.133811857183836</v>
      </c>
      <c r="Y22">
        <f t="shared" si="1"/>
        <v>0.25802414713848232</v>
      </c>
      <c r="Z22">
        <f t="shared" si="2"/>
        <v>0.49302765548831817</v>
      </c>
      <c r="AA22" s="53">
        <f t="shared" si="12"/>
        <v>0.75105180262680049</v>
      </c>
      <c r="AB22">
        <f t="shared" si="3"/>
        <v>7.9605029923145221E-2</v>
      </c>
      <c r="AC22">
        <f t="shared" si="4"/>
        <v>4.1848803326561046E-2</v>
      </c>
      <c r="AD22" s="33">
        <f t="shared" si="5"/>
        <v>0.23577651261050492</v>
      </c>
      <c r="AE22" s="33">
        <f t="shared" si="6"/>
        <v>7.8240129354888888E-2</v>
      </c>
      <c r="AF22" s="34">
        <f t="shared" si="13"/>
        <v>7.8240129354888888E-2</v>
      </c>
    </row>
    <row r="23" spans="1:32" x14ac:dyDescent="0.2">
      <c r="A23" s="44" t="s">
        <v>169</v>
      </c>
      <c r="B23">
        <v>7</v>
      </c>
      <c r="C23" s="45" t="s">
        <v>87</v>
      </c>
      <c r="D23" s="32">
        <v>2.1253468340540458</v>
      </c>
      <c r="E23">
        <v>0.15275934392995985</v>
      </c>
      <c r="F23">
        <v>4.9214784067502697E-3</v>
      </c>
      <c r="G23">
        <v>6.5407333684529062E-4</v>
      </c>
      <c r="H23">
        <v>4.3371162632427236</v>
      </c>
      <c r="I23">
        <v>2.9225713285610664E-2</v>
      </c>
      <c r="J23" s="41">
        <v>0.12217103900755941</v>
      </c>
      <c r="K23" s="32">
        <f>Summary_IRMS!$E$7</f>
        <v>-26.200707486666662</v>
      </c>
      <c r="L23">
        <f>Summary_IRMS!$E$5</f>
        <v>-13.236923486079286</v>
      </c>
      <c r="M23" s="12">
        <v>37.473345999999999</v>
      </c>
      <c r="N23" s="12">
        <v>0.75049999999999994</v>
      </c>
      <c r="O23">
        <f>VLOOKUP(B23,Summary_IRMS!$B$21:$D$29,2)</f>
        <v>44.885559300934261</v>
      </c>
      <c r="P23" s="12">
        <f>Summary_IRMS!$C$7</f>
        <v>1.4259960530000002</v>
      </c>
      <c r="Q23">
        <f t="shared" si="7"/>
        <v>0.33686612255351162</v>
      </c>
      <c r="R23" s="41">
        <f t="shared" si="8"/>
        <v>0.53436843488703345</v>
      </c>
      <c r="S23" s="53">
        <f t="shared" si="9"/>
        <v>0.87123455744054512</v>
      </c>
      <c r="T23" s="53">
        <f t="shared" si="10"/>
        <v>0.38665376582757977</v>
      </c>
      <c r="U23" s="32">
        <v>-21.3269987458436</v>
      </c>
      <c r="V23" s="53">
        <f t="shared" si="0"/>
        <v>0.37594800565963143</v>
      </c>
      <c r="W23" s="53">
        <f t="shared" si="11"/>
        <v>0.62405199434036862</v>
      </c>
      <c r="X23">
        <f>Moisture!J23</f>
        <v>37.948510648272659</v>
      </c>
      <c r="Y23">
        <f t="shared" si="1"/>
        <v>0.30321615319856465</v>
      </c>
      <c r="Z23">
        <f t="shared" si="2"/>
        <v>0.50332131643516087</v>
      </c>
      <c r="AA23" s="53">
        <f t="shared" si="12"/>
        <v>0.80653746963372552</v>
      </c>
      <c r="AB23">
        <f t="shared" si="3"/>
        <v>3.3649969354946963E-2</v>
      </c>
      <c r="AC23">
        <f t="shared" si="4"/>
        <v>3.104711845187258E-2</v>
      </c>
      <c r="AD23" s="33">
        <f t="shared" si="5"/>
        <v>9.9891224145288227E-2</v>
      </c>
      <c r="AE23" s="33">
        <f t="shared" si="6"/>
        <v>5.8100584587179073E-2</v>
      </c>
      <c r="AF23" s="34">
        <f t="shared" si="13"/>
        <v>5.8100584587179073E-2</v>
      </c>
    </row>
    <row r="24" spans="1:32" s="17" customFormat="1" x14ac:dyDescent="0.2">
      <c r="A24" s="46" t="s">
        <v>170</v>
      </c>
      <c r="B24" s="17">
        <v>8</v>
      </c>
      <c r="C24" s="47" t="s">
        <v>90</v>
      </c>
      <c r="D24" s="35">
        <v>1.912091309612852</v>
      </c>
      <c r="E24" s="17">
        <v>0.13220664913833435</v>
      </c>
      <c r="F24" s="17">
        <v>3.5744910305621838E-2</v>
      </c>
      <c r="G24" s="17">
        <v>4.4011198122085194E-4</v>
      </c>
      <c r="H24" s="17">
        <v>5.1720550120066848</v>
      </c>
      <c r="I24" s="17">
        <v>4.5851531506744701E-4</v>
      </c>
      <c r="J24" s="42">
        <v>0.11032095575166347</v>
      </c>
      <c r="K24" s="35">
        <f>Summary_IRMS!$E$7</f>
        <v>-26.200707486666662</v>
      </c>
      <c r="L24">
        <f>Summary_IRMS!$E$4</f>
        <v>-13.808751226529813</v>
      </c>
      <c r="M24" s="12">
        <v>37.552408399999997</v>
      </c>
      <c r="N24" s="12">
        <v>0.751</v>
      </c>
      <c r="O24">
        <f>VLOOKUP(B24,Summary_IRMS!$B$21:$D$29,2)</f>
        <v>49.628556188973313</v>
      </c>
      <c r="P24" s="12">
        <f>Summary_IRMS!$C$7</f>
        <v>1.4259960530000002</v>
      </c>
      <c r="Q24">
        <f t="shared" si="7"/>
        <v>0.37271045697918959</v>
      </c>
      <c r="R24" s="41">
        <f t="shared" si="8"/>
        <v>0.53549586159044049</v>
      </c>
      <c r="S24" s="53">
        <f t="shared" si="9"/>
        <v>0.90820631856963008</v>
      </c>
      <c r="T24" s="53">
        <f t="shared" si="10"/>
        <v>0.41038082356241035</v>
      </c>
      <c r="U24" s="35">
        <v>-22.104008508291287</v>
      </c>
      <c r="V24" s="53">
        <f t="shared" si="0"/>
        <v>0.33059340207275184</v>
      </c>
      <c r="W24" s="53">
        <f t="shared" si="11"/>
        <v>0.6694065979272481</v>
      </c>
      <c r="X24">
        <f>Moisture!J24</f>
        <v>38.000024822416805</v>
      </c>
      <c r="Y24">
        <f t="shared" si="1"/>
        <v>0.24020756993373479</v>
      </c>
      <c r="Z24">
        <f t="shared" si="2"/>
        <v>0.48638760234642353</v>
      </c>
      <c r="AA24" s="53">
        <f t="shared" si="12"/>
        <v>0.72659517228015835</v>
      </c>
      <c r="AB24">
        <f t="shared" si="3"/>
        <v>0.13250288704545479</v>
      </c>
      <c r="AC24">
        <f t="shared" si="4"/>
        <v>4.9108259244016961E-2</v>
      </c>
      <c r="AD24" s="33">
        <f t="shared" si="5"/>
        <v>0.35551158966503893</v>
      </c>
      <c r="AE24" s="33">
        <f t="shared" si="6"/>
        <v>9.1706141478225062E-2</v>
      </c>
      <c r="AF24" s="34">
        <f t="shared" si="13"/>
        <v>9.1706141478225062E-2</v>
      </c>
    </row>
    <row r="25" spans="1:32" x14ac:dyDescent="0.2">
      <c r="A25" s="44" t="s">
        <v>170</v>
      </c>
      <c r="B25">
        <v>8</v>
      </c>
      <c r="C25" s="45" t="s">
        <v>93</v>
      </c>
      <c r="D25" s="32">
        <v>1.8817492025000111</v>
      </c>
      <c r="E25">
        <v>0.12893473211731865</v>
      </c>
      <c r="F25">
        <v>3.5783386708204939E-2</v>
      </c>
      <c r="G25">
        <v>4.2038830975486483E-3</v>
      </c>
      <c r="H25">
        <v>5.2638124380393219</v>
      </c>
      <c r="I25">
        <v>4.6876276865876775E-2</v>
      </c>
      <c r="J25" s="41">
        <v>4.5796737587973993E-2</v>
      </c>
      <c r="K25" s="32">
        <f>Summary_IRMS!$E$7</f>
        <v>-26.200707486666662</v>
      </c>
      <c r="L25">
        <f>Summary_IRMS!$E$4</f>
        <v>-13.808751226529813</v>
      </c>
      <c r="M25" s="12">
        <v>37.458282699999998</v>
      </c>
      <c r="N25" s="12">
        <v>0.75139999999999996</v>
      </c>
      <c r="O25">
        <f>VLOOKUP(B25,Summary_IRMS!$B$21:$D$29,2)</f>
        <v>49.628556188973313</v>
      </c>
      <c r="P25" s="12">
        <f>Summary_IRMS!$C$7</f>
        <v>1.4259960530000002</v>
      </c>
      <c r="Q25">
        <f t="shared" si="7"/>
        <v>0.37290897120394545</v>
      </c>
      <c r="R25" s="41">
        <f t="shared" si="8"/>
        <v>0.53415363282358186</v>
      </c>
      <c r="S25" s="53">
        <f t="shared" si="9"/>
        <v>0.90706260402752736</v>
      </c>
      <c r="T25" s="53">
        <f t="shared" si="10"/>
        <v>0.41111712636830133</v>
      </c>
      <c r="U25" s="32">
        <v>-22.064127315189424</v>
      </c>
      <c r="V25" s="53">
        <f t="shared" si="0"/>
        <v>0.3338117150061306</v>
      </c>
      <c r="W25" s="53">
        <f t="shared" si="11"/>
        <v>0.6661882849938694</v>
      </c>
      <c r="X25">
        <f>Moisture!J25</f>
        <v>37.824071488953798</v>
      </c>
      <c r="Y25">
        <f t="shared" si="1"/>
        <v>0.23759187801287573</v>
      </c>
      <c r="Z25">
        <f t="shared" si="2"/>
        <v>0.47416228558354645</v>
      </c>
      <c r="AA25" s="53">
        <f t="shared" si="12"/>
        <v>0.71175416359642218</v>
      </c>
      <c r="AB25">
        <f t="shared" si="3"/>
        <v>0.13531709319106972</v>
      </c>
      <c r="AC25">
        <f t="shared" si="4"/>
        <v>5.9991347240035409E-2</v>
      </c>
      <c r="AD25" s="33">
        <f t="shared" si="5"/>
        <v>0.36286896706774113</v>
      </c>
      <c r="AE25" s="33">
        <f t="shared" si="6"/>
        <v>0.11231103479146254</v>
      </c>
      <c r="AF25" s="34">
        <f t="shared" si="13"/>
        <v>0.11231103479146254</v>
      </c>
    </row>
    <row r="26" spans="1:32" s="14" customFormat="1" x14ac:dyDescent="0.2">
      <c r="A26" s="48" t="s">
        <v>170</v>
      </c>
      <c r="B26" s="14">
        <v>8</v>
      </c>
      <c r="C26" s="49" t="s">
        <v>96</v>
      </c>
      <c r="D26" s="36">
        <v>1.9434120311271244</v>
      </c>
      <c r="E26" s="14">
        <v>0.13123409589229004</v>
      </c>
      <c r="F26" s="14">
        <v>8.7243490908215024E-2</v>
      </c>
      <c r="G26" s="14">
        <v>1.5753452155197107E-3</v>
      </c>
      <c r="H26" s="14">
        <v>5.2602490085532674</v>
      </c>
      <c r="I26" s="14">
        <v>5.6806299210545074E-3</v>
      </c>
      <c r="J26" s="43">
        <v>0.1313390889848608</v>
      </c>
      <c r="K26" s="36">
        <f>Summary_IRMS!$E$7</f>
        <v>-26.200707486666662</v>
      </c>
      <c r="L26">
        <f>Summary_IRMS!$E$4</f>
        <v>-13.808751226529813</v>
      </c>
      <c r="M26" s="12">
        <v>37.408868699999999</v>
      </c>
      <c r="N26" s="12">
        <v>0.75060000000000004</v>
      </c>
      <c r="O26">
        <f>VLOOKUP(B26,Summary_IRMS!$B$21:$D$29,2)</f>
        <v>49.628556188973313</v>
      </c>
      <c r="P26" s="12">
        <f>Summary_IRMS!$C$7</f>
        <v>1.4259960530000002</v>
      </c>
      <c r="Q26">
        <f t="shared" si="7"/>
        <v>0.37251194275443367</v>
      </c>
      <c r="R26" s="41">
        <f t="shared" si="8"/>
        <v>0.5334489911339525</v>
      </c>
      <c r="S26" s="53">
        <f t="shared" si="9"/>
        <v>0.90596093388838617</v>
      </c>
      <c r="T26" s="53">
        <f t="shared" si="10"/>
        <v>0.41117881447228816</v>
      </c>
      <c r="U26" s="36">
        <v>-21.59599174779331</v>
      </c>
      <c r="V26" s="53">
        <f t="shared" si="0"/>
        <v>0.37158908910016608</v>
      </c>
      <c r="W26" s="53">
        <f t="shared" si="11"/>
        <v>0.62841091089983392</v>
      </c>
      <c r="X26">
        <f>Moisture!J26</f>
        <v>37.734325971190721</v>
      </c>
      <c r="Y26">
        <f t="shared" si="1"/>
        <v>0.27249870155352757</v>
      </c>
      <c r="Z26">
        <f t="shared" si="2"/>
        <v>0.46083472923531998</v>
      </c>
      <c r="AA26" s="53">
        <f t="shared" si="12"/>
        <v>0.7333334307888475</v>
      </c>
      <c r="AB26">
        <f t="shared" si="3"/>
        <v>0.1000132412009061</v>
      </c>
      <c r="AC26">
        <f t="shared" si="4"/>
        <v>7.2614261898632515E-2</v>
      </c>
      <c r="AD26" s="33">
        <f t="shared" si="5"/>
        <v>0.26848331482042326</v>
      </c>
      <c r="AE26" s="33">
        <f t="shared" si="6"/>
        <v>0.13612222181595354</v>
      </c>
      <c r="AF26" s="34">
        <f t="shared" si="13"/>
        <v>0.13612222181595354</v>
      </c>
    </row>
    <row r="27" spans="1:32" x14ac:dyDescent="0.2">
      <c r="A27" s="44" t="s">
        <v>171</v>
      </c>
      <c r="B27">
        <v>9</v>
      </c>
      <c r="C27" s="45" t="s">
        <v>99</v>
      </c>
      <c r="D27" s="32">
        <v>1.6587667373368928</v>
      </c>
      <c r="E27">
        <v>0.12488179894198931</v>
      </c>
      <c r="F27">
        <v>3.592430458480865E-2</v>
      </c>
      <c r="G27">
        <v>1.7681480193798532E-3</v>
      </c>
      <c r="H27">
        <v>5.6935368293854083</v>
      </c>
      <c r="I27">
        <v>5.3906346221479919E-2</v>
      </c>
      <c r="J27" s="41">
        <v>0.22473041579019987</v>
      </c>
      <c r="K27" s="32">
        <f>Summary_IRMS!$E$7</f>
        <v>-26.200707486666662</v>
      </c>
      <c r="L27">
        <f>Summary_IRMS!$E$3</f>
        <v>-12.045456958717672</v>
      </c>
      <c r="M27" s="12">
        <v>37.501878599999998</v>
      </c>
      <c r="N27" s="12">
        <v>0.75009999999999999</v>
      </c>
      <c r="O27">
        <f>VLOOKUP(B27,Summary_IRMS!$B$21:$D$29,2)</f>
        <v>46.044713286052506</v>
      </c>
      <c r="P27" s="12">
        <f>Summary_IRMS!$C$7</f>
        <v>1.4259960530000002</v>
      </c>
      <c r="Q27">
        <f t="shared" si="7"/>
        <v>0.34538139435867987</v>
      </c>
      <c r="R27" s="41">
        <f t="shared" si="8"/>
        <v>0.53477530863685174</v>
      </c>
      <c r="S27" s="53">
        <f t="shared" si="9"/>
        <v>0.88015670299553161</v>
      </c>
      <c r="T27" s="53">
        <f t="shared" si="10"/>
        <v>0.39240898033634963</v>
      </c>
      <c r="U27" s="32">
        <v>-23.053828608801105</v>
      </c>
      <c r="V27" s="53">
        <f t="shared" si="0"/>
        <v>0.22231177552471909</v>
      </c>
      <c r="W27" s="53">
        <f t="shared" si="11"/>
        <v>0.77768822447528096</v>
      </c>
      <c r="X27">
        <f>Moisture!J27</f>
        <v>37.6926143799271</v>
      </c>
      <c r="Y27">
        <f t="shared" si="1"/>
        <v>0.13899655825452534</v>
      </c>
      <c r="Z27">
        <f t="shared" si="2"/>
        <v>0.48623599151236796</v>
      </c>
      <c r="AA27" s="53">
        <f t="shared" si="12"/>
        <v>0.62523254976689335</v>
      </c>
      <c r="AB27">
        <f t="shared" si="3"/>
        <v>0.20638483610415453</v>
      </c>
      <c r="AC27">
        <f t="shared" si="4"/>
        <v>4.8539317124483783E-2</v>
      </c>
      <c r="AD27" s="33">
        <f t="shared" si="5"/>
        <v>0.5975563231695773</v>
      </c>
      <c r="AE27" s="33">
        <f t="shared" si="6"/>
        <v>9.0765815737100963E-2</v>
      </c>
      <c r="AF27" s="34">
        <f t="shared" si="13"/>
        <v>9.0765815737100963E-2</v>
      </c>
    </row>
    <row r="28" spans="1:32" x14ac:dyDescent="0.2">
      <c r="A28" s="44" t="s">
        <v>171</v>
      </c>
      <c r="B28">
        <v>9</v>
      </c>
      <c r="C28" s="45" t="s">
        <v>102</v>
      </c>
      <c r="D28" s="32">
        <v>1.6783999625983035</v>
      </c>
      <c r="E28">
        <v>0.12414112688146844</v>
      </c>
      <c r="F28">
        <v>2.1835182846084746E-2</v>
      </c>
      <c r="G28">
        <v>1.7874978293137287E-3</v>
      </c>
      <c r="H28">
        <v>5.9085883518729609</v>
      </c>
      <c r="I28">
        <v>9.9106072850406207E-2</v>
      </c>
      <c r="J28" s="41">
        <v>7.5049696285911835E-2</v>
      </c>
      <c r="K28" s="32">
        <f>Summary_IRMS!$E$7</f>
        <v>-26.200707486666662</v>
      </c>
      <c r="L28">
        <f>Summary_IRMS!$E$3</f>
        <v>-12.045456958717672</v>
      </c>
      <c r="M28" s="12">
        <v>37.506580900000003</v>
      </c>
      <c r="N28" s="12">
        <v>0.75139999999999996</v>
      </c>
      <c r="O28">
        <f>VLOOKUP(B28,Summary_IRMS!$B$21:$D$29,2)</f>
        <v>46.044713286052506</v>
      </c>
      <c r="P28" s="12">
        <f>Summary_IRMS!$C$7</f>
        <v>1.4259960530000002</v>
      </c>
      <c r="Q28">
        <f t="shared" si="7"/>
        <v>0.34597997563139854</v>
      </c>
      <c r="R28" s="41">
        <f t="shared" si="8"/>
        <v>0.53484236324925205</v>
      </c>
      <c r="S28" s="53">
        <f t="shared" si="9"/>
        <v>0.88082233888065065</v>
      </c>
      <c r="T28" s="53">
        <f t="shared" si="10"/>
        <v>0.39279200851226143</v>
      </c>
      <c r="U28" s="32">
        <v>-22.83127688735625</v>
      </c>
      <c r="V28" s="53">
        <f t="shared" si="0"/>
        <v>0.23803397846315777</v>
      </c>
      <c r="W28" s="53">
        <f t="shared" si="11"/>
        <v>0.76196602153684223</v>
      </c>
      <c r="X28">
        <f>Moisture!J28</f>
        <v>37.614889220364795</v>
      </c>
      <c r="Y28">
        <f t="shared" si="1"/>
        <v>0.15027758377715394</v>
      </c>
      <c r="Z28">
        <f t="shared" si="2"/>
        <v>0.48105070282884205</v>
      </c>
      <c r="AA28" s="53">
        <f t="shared" si="12"/>
        <v>0.63132828660599594</v>
      </c>
      <c r="AB28">
        <f t="shared" si="3"/>
        <v>0.1957023918542446</v>
      </c>
      <c r="AC28">
        <f t="shared" si="4"/>
        <v>5.3791660420410004E-2</v>
      </c>
      <c r="AD28" s="33">
        <f t="shared" si="5"/>
        <v>0.56564658546234114</v>
      </c>
      <c r="AE28" s="33">
        <f t="shared" si="6"/>
        <v>0.1005747938394729</v>
      </c>
      <c r="AF28" s="34">
        <f t="shared" si="13"/>
        <v>0.1005747938394729</v>
      </c>
    </row>
    <row r="29" spans="1:32" x14ac:dyDescent="0.2">
      <c r="A29" s="44" t="s">
        <v>171</v>
      </c>
      <c r="B29">
        <v>9</v>
      </c>
      <c r="C29" s="45" t="s">
        <v>105</v>
      </c>
      <c r="D29" s="32">
        <v>1.5830636371295506</v>
      </c>
      <c r="E29">
        <v>0.12310401519626275</v>
      </c>
      <c r="F29">
        <v>2.2799737541901344E-2</v>
      </c>
      <c r="G29">
        <v>1.1738146203167561E-3</v>
      </c>
      <c r="H29">
        <v>5.6669794659043102</v>
      </c>
      <c r="I29">
        <v>3.4574405589307536E-2</v>
      </c>
      <c r="J29" s="41">
        <v>2.9617588695633263E-2</v>
      </c>
      <c r="K29" s="32">
        <f>Summary_IRMS!$E$7</f>
        <v>-26.200707486666662</v>
      </c>
      <c r="L29">
        <f>Summary_IRMS!$E$3</f>
        <v>-12.045456958717672</v>
      </c>
      <c r="M29" s="12">
        <v>37.555994900000002</v>
      </c>
      <c r="N29" s="12">
        <v>0.75160000000000005</v>
      </c>
      <c r="O29">
        <f>VLOOKUP(B29,Summary_IRMS!$B$21:$D$29,2)</f>
        <v>46.044713286052506</v>
      </c>
      <c r="P29" s="12">
        <f>Summary_IRMS!$C$7</f>
        <v>1.4259960530000002</v>
      </c>
      <c r="Q29">
        <f t="shared" si="7"/>
        <v>0.34607206505797067</v>
      </c>
      <c r="R29" s="41">
        <f t="shared" si="8"/>
        <v>0.53554700493888141</v>
      </c>
      <c r="S29" s="53">
        <f t="shared" si="9"/>
        <v>0.88161906999685202</v>
      </c>
      <c r="T29" s="53">
        <f t="shared" si="10"/>
        <v>0.39254149193846993</v>
      </c>
      <c r="U29" s="32">
        <v>-23.166539407094426</v>
      </c>
      <c r="V29" s="53">
        <f t="shared" si="0"/>
        <v>0.21434930265496818</v>
      </c>
      <c r="W29" s="53">
        <f t="shared" si="11"/>
        <v>0.78565069734503179</v>
      </c>
      <c r="X29">
        <f>Moisture!J29</f>
        <v>37.60430922917849</v>
      </c>
      <c r="Y29">
        <f t="shared" si="1"/>
        <v>0.12760217103707899</v>
      </c>
      <c r="Z29">
        <f t="shared" si="2"/>
        <v>0.46769797436379723</v>
      </c>
      <c r="AA29" s="53">
        <f t="shared" si="12"/>
        <v>0.59530014540087617</v>
      </c>
      <c r="AB29">
        <f t="shared" si="3"/>
        <v>0.21846989402089168</v>
      </c>
      <c r="AC29">
        <f t="shared" si="4"/>
        <v>6.7849030575084179E-2</v>
      </c>
      <c r="AD29" s="33">
        <f t="shared" si="5"/>
        <v>0.63128439443471318</v>
      </c>
      <c r="AE29" s="33">
        <f t="shared" si="6"/>
        <v>0.12669108397465009</v>
      </c>
      <c r="AF29" s="34">
        <f t="shared" si="13"/>
        <v>0.12669108397465009</v>
      </c>
    </row>
    <row r="30" spans="1:32" s="17" customFormat="1" x14ac:dyDescent="0.2">
      <c r="A30" s="46" t="s">
        <v>172</v>
      </c>
      <c r="B30" s="50" t="s">
        <v>143</v>
      </c>
      <c r="C30" s="47" t="s">
        <v>108</v>
      </c>
      <c r="D30" s="35">
        <v>1.290940657241209</v>
      </c>
      <c r="E30" s="17">
        <v>0.1159076894581455</v>
      </c>
      <c r="F30" s="17">
        <v>1.3778142515115464E-2</v>
      </c>
      <c r="G30" s="17">
        <v>1.068103359881204E-4</v>
      </c>
      <c r="H30" s="17">
        <v>6.3591590976492611</v>
      </c>
      <c r="I30" s="17">
        <v>1.7311891109716003E-2</v>
      </c>
      <c r="J30" s="42">
        <v>0.43302555413243621</v>
      </c>
      <c r="K30" s="35">
        <f>Summary_IRMS!$E$7</f>
        <v>-26.200707486666662</v>
      </c>
      <c r="L30" t="s">
        <v>215</v>
      </c>
      <c r="M30" s="12">
        <v>37.931376</v>
      </c>
      <c r="N30" s="12">
        <v>0</v>
      </c>
      <c r="O30">
        <v>0</v>
      </c>
      <c r="P30" s="12">
        <f>Summary_IRMS!$C$7</f>
        <v>1.4259960530000002</v>
      </c>
      <c r="Q30">
        <f t="shared" si="7"/>
        <v>0</v>
      </c>
      <c r="R30" s="41">
        <f t="shared" si="8"/>
        <v>0.54089992460858938</v>
      </c>
      <c r="S30" s="53">
        <f t="shared" si="9"/>
        <v>0.54089992460858938</v>
      </c>
      <c r="T30" s="53">
        <f t="shared" si="10"/>
        <v>0</v>
      </c>
      <c r="U30" s="35">
        <v>-25.595060284683832</v>
      </c>
      <c r="V30" s="53">
        <v>0</v>
      </c>
      <c r="W30" s="53">
        <v>1</v>
      </c>
      <c r="X30">
        <f>Moisture!J30</f>
        <v>37.152395891373402</v>
      </c>
      <c r="Y30">
        <f t="shared" si="1"/>
        <v>0</v>
      </c>
      <c r="Z30">
        <f t="shared" si="2"/>
        <v>0.47961538370095169</v>
      </c>
      <c r="AA30" s="53">
        <f t="shared" si="12"/>
        <v>0.47961538370095169</v>
      </c>
      <c r="AB30">
        <f t="shared" si="3"/>
        <v>0</v>
      </c>
      <c r="AC30">
        <f t="shared" si="4"/>
        <v>6.1284540907637686E-2</v>
      </c>
      <c r="AD30" s="37">
        <v>0</v>
      </c>
      <c r="AE30" s="33">
        <f t="shared" ref="AE30:AE35" si="14">AC30/R30</f>
        <v>0.11330107126930167</v>
      </c>
      <c r="AF30" s="34">
        <f t="shared" si="13"/>
        <v>0.11330107126930167</v>
      </c>
    </row>
    <row r="31" spans="1:32" x14ac:dyDescent="0.2">
      <c r="A31" s="44" t="s">
        <v>172</v>
      </c>
      <c r="B31" s="51" t="s">
        <v>143</v>
      </c>
      <c r="C31" s="45" t="s">
        <v>111</v>
      </c>
      <c r="D31" s="32">
        <v>1.2733913819026306</v>
      </c>
      <c r="E31">
        <v>0.11554851121692765</v>
      </c>
      <c r="F31">
        <v>4.2859783989497774E-2</v>
      </c>
      <c r="G31">
        <v>1.5404378970539372E-3</v>
      </c>
      <c r="H31">
        <v>5.8396800928803803</v>
      </c>
      <c r="I31">
        <v>3.3564767066025592E-3</v>
      </c>
      <c r="J31" s="41">
        <v>0.16186382074736327</v>
      </c>
      <c r="K31" s="32">
        <f>Summary_IRMS!$E$7</f>
        <v>-26.200707486666662</v>
      </c>
      <c r="L31" t="s">
        <v>215</v>
      </c>
      <c r="M31" s="12">
        <v>37.877616000000003</v>
      </c>
      <c r="N31" s="12">
        <v>0</v>
      </c>
      <c r="O31">
        <v>0</v>
      </c>
      <c r="P31" s="12">
        <f>Summary_IRMS!$C$7</f>
        <v>1.4259960530000002</v>
      </c>
      <c r="Q31">
        <f t="shared" si="7"/>
        <v>0</v>
      </c>
      <c r="R31" s="41">
        <f t="shared" si="8"/>
        <v>0.54013330913049662</v>
      </c>
      <c r="S31" s="53">
        <f t="shared" si="9"/>
        <v>0.54013330913049662</v>
      </c>
      <c r="T31" s="53">
        <f t="shared" si="10"/>
        <v>0</v>
      </c>
      <c r="U31" s="32">
        <v>-25.714770847812691</v>
      </c>
      <c r="V31" s="53">
        <v>0</v>
      </c>
      <c r="W31" s="53">
        <v>1</v>
      </c>
      <c r="X31">
        <f>Moisture!J31</f>
        <v>37.247147495650168</v>
      </c>
      <c r="Y31">
        <f t="shared" si="1"/>
        <v>0</v>
      </c>
      <c r="Z31">
        <f t="shared" si="2"/>
        <v>0.47430196621417076</v>
      </c>
      <c r="AA31" s="53">
        <f t="shared" si="12"/>
        <v>0.47430196621417076</v>
      </c>
      <c r="AB31">
        <f t="shared" si="3"/>
        <v>0</v>
      </c>
      <c r="AC31">
        <f t="shared" si="4"/>
        <v>6.5831342916325863E-2</v>
      </c>
      <c r="AD31" s="37">
        <v>0</v>
      </c>
      <c r="AE31" s="33">
        <f t="shared" si="14"/>
        <v>0.12187980597290096</v>
      </c>
      <c r="AF31" s="34">
        <f t="shared" si="13"/>
        <v>0.12187980597290096</v>
      </c>
    </row>
    <row r="32" spans="1:32" s="14" customFormat="1" x14ac:dyDescent="0.2">
      <c r="A32" s="48" t="s">
        <v>172</v>
      </c>
      <c r="B32" s="52" t="s">
        <v>143</v>
      </c>
      <c r="C32" s="49" t="s">
        <v>114</v>
      </c>
      <c r="D32" s="36">
        <v>1.277005711858171</v>
      </c>
      <c r="E32" s="14">
        <v>0.11448942589823015</v>
      </c>
      <c r="F32" s="14">
        <v>8.4864132129381115E-3</v>
      </c>
      <c r="G32" s="14">
        <v>1.4909925855270957E-4</v>
      </c>
      <c r="H32" s="14">
        <v>5.025450031291669</v>
      </c>
      <c r="I32" s="14">
        <v>1.4945552522683656E-2</v>
      </c>
      <c r="J32" s="43">
        <v>1.4786412318086237</v>
      </c>
      <c r="K32" s="36">
        <f>Summary_IRMS!$E$7</f>
        <v>-26.200707486666662</v>
      </c>
      <c r="L32" t="s">
        <v>215</v>
      </c>
      <c r="M32" s="12">
        <v>37.979675999999998</v>
      </c>
      <c r="N32" s="12">
        <v>0</v>
      </c>
      <c r="O32">
        <v>0</v>
      </c>
      <c r="P32" s="12">
        <f>Summary_IRMS!$C$7</f>
        <v>1.4259960530000002</v>
      </c>
      <c r="Q32">
        <f t="shared" si="7"/>
        <v>0</v>
      </c>
      <c r="R32" s="41">
        <f t="shared" si="8"/>
        <v>0.54158868070218835</v>
      </c>
      <c r="S32" s="53">
        <f t="shared" si="9"/>
        <v>0.54158868070218835</v>
      </c>
      <c r="T32" s="53">
        <f t="shared" si="10"/>
        <v>0</v>
      </c>
      <c r="U32" s="36">
        <v>-25.690730482109778</v>
      </c>
      <c r="V32" s="53">
        <v>0</v>
      </c>
      <c r="W32" s="53">
        <v>1</v>
      </c>
      <c r="X32">
        <f>Moisture!J32</f>
        <v>37.211231919833885</v>
      </c>
      <c r="Y32">
        <f t="shared" si="1"/>
        <v>0</v>
      </c>
      <c r="Z32">
        <f t="shared" si="2"/>
        <v>0.47518955706906962</v>
      </c>
      <c r="AA32" s="53">
        <f t="shared" si="12"/>
        <v>0.47518955706906962</v>
      </c>
      <c r="AB32">
        <f t="shared" si="3"/>
        <v>0</v>
      </c>
      <c r="AC32">
        <f t="shared" si="4"/>
        <v>6.6399123633118728E-2</v>
      </c>
      <c r="AD32" s="37">
        <v>0</v>
      </c>
      <c r="AE32" s="33">
        <f t="shared" si="14"/>
        <v>0.12260064879315791</v>
      </c>
      <c r="AF32" s="34">
        <f t="shared" si="13"/>
        <v>0.12260064879315791</v>
      </c>
    </row>
    <row r="33" spans="1:32" x14ac:dyDescent="0.2">
      <c r="A33" s="44" t="s">
        <v>173</v>
      </c>
      <c r="B33" s="51" t="s">
        <v>144</v>
      </c>
      <c r="C33" s="45" t="s">
        <v>117</v>
      </c>
      <c r="D33" s="32">
        <v>1.3275424747178586</v>
      </c>
      <c r="E33">
        <v>0.11618581979748996</v>
      </c>
      <c r="F33">
        <v>7.3060613760877278E-3</v>
      </c>
      <c r="G33">
        <v>1.3594786883483514E-4</v>
      </c>
      <c r="H33">
        <v>6.2371717582055712</v>
      </c>
      <c r="I33">
        <v>3.7504192968960202E-2</v>
      </c>
      <c r="J33" s="41">
        <v>7.9292308707619198E-3</v>
      </c>
      <c r="K33" s="32">
        <f>Summary_IRMS!$E$7</f>
        <v>-26.200707486666662</v>
      </c>
      <c r="L33" t="s">
        <v>215</v>
      </c>
      <c r="M33" s="12">
        <v>37.537424799999997</v>
      </c>
      <c r="N33" s="12">
        <v>0</v>
      </c>
      <c r="O33">
        <v>0</v>
      </c>
      <c r="P33" s="12">
        <f>Summary_IRMS!$C$7</f>
        <v>1.4259960530000002</v>
      </c>
      <c r="Q33">
        <f t="shared" si="7"/>
        <v>0</v>
      </c>
      <c r="R33" s="41">
        <f t="shared" si="8"/>
        <v>0.53528219604584315</v>
      </c>
      <c r="S33" s="53">
        <f t="shared" si="9"/>
        <v>0.53528219604584315</v>
      </c>
      <c r="T33" s="53">
        <f t="shared" si="10"/>
        <v>0</v>
      </c>
      <c r="U33" s="32">
        <v>-25.695117542585244</v>
      </c>
      <c r="V33" s="53">
        <v>0</v>
      </c>
      <c r="W33" s="53">
        <v>1</v>
      </c>
      <c r="X33">
        <f>Moisture!J33</f>
        <v>37.165026292536481</v>
      </c>
      <c r="Y33">
        <f t="shared" si="1"/>
        <v>0</v>
      </c>
      <c r="Z33">
        <f t="shared" si="2"/>
        <v>0.49338150977348166</v>
      </c>
      <c r="AA33" s="53">
        <f t="shared" si="12"/>
        <v>0.49338150977348166</v>
      </c>
      <c r="AB33">
        <f t="shared" si="3"/>
        <v>0</v>
      </c>
      <c r="AC33">
        <f t="shared" si="4"/>
        <v>4.1900686272361487E-2</v>
      </c>
      <c r="AD33" s="37">
        <v>0</v>
      </c>
      <c r="AE33" s="33">
        <f t="shared" si="14"/>
        <v>7.8277750655418754E-2</v>
      </c>
      <c r="AF33" s="34">
        <f t="shared" si="13"/>
        <v>7.8277750655418754E-2</v>
      </c>
    </row>
    <row r="34" spans="1:32" x14ac:dyDescent="0.2">
      <c r="A34" s="44" t="s">
        <v>173</v>
      </c>
      <c r="B34" s="51" t="s">
        <v>144</v>
      </c>
      <c r="C34" s="45" t="s">
        <v>120</v>
      </c>
      <c r="D34" s="32">
        <v>1.2893643630178055</v>
      </c>
      <c r="E34">
        <v>0.11479454111691906</v>
      </c>
      <c r="F34">
        <v>6.224413453824228E-3</v>
      </c>
      <c r="G34">
        <v>3.1852151837251971E-4</v>
      </c>
      <c r="H34">
        <v>6.0246183965452138</v>
      </c>
      <c r="I34">
        <v>7.7637417585835172E-2</v>
      </c>
      <c r="J34" s="41">
        <v>0.26415415269928455</v>
      </c>
      <c r="K34" s="32">
        <f>Summary_IRMS!$E$7</f>
        <v>-26.200707486666662</v>
      </c>
      <c r="L34" t="s">
        <v>215</v>
      </c>
      <c r="M34" s="12">
        <v>37.530172100000001</v>
      </c>
      <c r="N34" s="12">
        <v>0</v>
      </c>
      <c r="O34">
        <v>0</v>
      </c>
      <c r="P34" s="12">
        <f>Summary_IRMS!$C$7</f>
        <v>1.4259960530000002</v>
      </c>
      <c r="Q34">
        <f t="shared" si="7"/>
        <v>0</v>
      </c>
      <c r="R34" s="41">
        <f t="shared" si="8"/>
        <v>0.53517877283010729</v>
      </c>
      <c r="S34" s="53">
        <f t="shared" si="9"/>
        <v>0.53517877283010729</v>
      </c>
      <c r="T34" s="53">
        <f t="shared" si="10"/>
        <v>0</v>
      </c>
      <c r="U34" s="32">
        <v>-25.646527472325367</v>
      </c>
      <c r="V34" s="53">
        <v>0</v>
      </c>
      <c r="W34" s="53">
        <v>1</v>
      </c>
      <c r="X34">
        <f>Moisture!J34</f>
        <v>37.17627049698573</v>
      </c>
      <c r="Y34">
        <f t="shared" si="1"/>
        <v>0</v>
      </c>
      <c r="Z34">
        <f t="shared" si="2"/>
        <v>0.47933758328723641</v>
      </c>
      <c r="AA34" s="53">
        <f t="shared" si="12"/>
        <v>0.47933758328723641</v>
      </c>
      <c r="AB34">
        <f t="shared" si="3"/>
        <v>0</v>
      </c>
      <c r="AC34">
        <f t="shared" si="4"/>
        <v>5.5841189542870873E-2</v>
      </c>
      <c r="AD34" s="37">
        <v>0</v>
      </c>
      <c r="AE34" s="33">
        <f t="shared" si="14"/>
        <v>0.10434118910877969</v>
      </c>
      <c r="AF34" s="34">
        <f t="shared" si="13"/>
        <v>0.10434118910877969</v>
      </c>
    </row>
    <row r="35" spans="1:32" x14ac:dyDescent="0.2">
      <c r="A35" s="48" t="s">
        <v>173</v>
      </c>
      <c r="B35" s="52" t="s">
        <v>144</v>
      </c>
      <c r="C35" s="49" t="s">
        <v>123</v>
      </c>
      <c r="D35" s="36">
        <v>1.3224815467153581</v>
      </c>
      <c r="E35" s="14">
        <v>0.11450450106523845</v>
      </c>
      <c r="F35" s="14">
        <v>4.4799466805980227E-3</v>
      </c>
      <c r="G35" s="14">
        <v>2.1978427488061783E-4</v>
      </c>
      <c r="H35" s="14">
        <v>5.9331770399873029</v>
      </c>
      <c r="I35" s="14">
        <v>6.9343304639172529E-2</v>
      </c>
      <c r="J35" s="43">
        <v>4.0571452767890315E-2</v>
      </c>
      <c r="K35" s="36">
        <f>Summary_IRMS!$E$7</f>
        <v>-26.200707486666662</v>
      </c>
      <c r="L35" s="14" t="s">
        <v>215</v>
      </c>
      <c r="M35" s="13">
        <v>37.505465100000002</v>
      </c>
      <c r="N35" s="13">
        <v>0</v>
      </c>
      <c r="O35" s="14">
        <v>0</v>
      </c>
      <c r="P35" s="13">
        <f>Summary_IRMS!$C$7</f>
        <v>1.4259960530000002</v>
      </c>
      <c r="Q35" s="14">
        <f t="shared" si="7"/>
        <v>0</v>
      </c>
      <c r="R35" s="43">
        <f t="shared" si="8"/>
        <v>0.53482645198529266</v>
      </c>
      <c r="S35" s="53">
        <f t="shared" si="9"/>
        <v>0.53482645198529266</v>
      </c>
      <c r="T35" s="53">
        <f t="shared" si="10"/>
        <v>0</v>
      </c>
      <c r="U35" s="36">
        <v>-25.594024480321011</v>
      </c>
      <c r="V35" s="54">
        <v>0</v>
      </c>
      <c r="W35" s="54">
        <v>1</v>
      </c>
      <c r="X35" s="14">
        <f>Moisture!J35</f>
        <v>37.147609423759228</v>
      </c>
      <c r="Y35" s="14">
        <f t="shared" si="1"/>
        <v>0</v>
      </c>
      <c r="Z35" s="14">
        <f t="shared" si="2"/>
        <v>0.49127027967511117</v>
      </c>
      <c r="AA35" s="53">
        <f t="shared" si="12"/>
        <v>0.49127027967511117</v>
      </c>
      <c r="AB35" s="14">
        <f t="shared" si="3"/>
        <v>0</v>
      </c>
      <c r="AC35" s="14">
        <f t="shared" si="4"/>
        <v>4.3556172310181496E-2</v>
      </c>
      <c r="AD35" s="38">
        <v>0</v>
      </c>
      <c r="AE35" s="39">
        <f t="shared" si="14"/>
        <v>8.1439824355170928E-2</v>
      </c>
      <c r="AF35" s="40">
        <f t="shared" si="13"/>
        <v>8.1439824355170928E-2</v>
      </c>
    </row>
    <row r="38" spans="1:32" x14ac:dyDescent="0.2">
      <c r="A38" s="3" t="s">
        <v>145</v>
      </c>
      <c r="B38" t="s">
        <v>262</v>
      </c>
      <c r="C38" t="s">
        <v>263</v>
      </c>
      <c r="D38" t="s">
        <v>264</v>
      </c>
      <c r="E38" t="s">
        <v>265</v>
      </c>
    </row>
    <row r="39" spans="1:32" x14ac:dyDescent="0.2">
      <c r="A39" s="4" t="s">
        <v>168</v>
      </c>
      <c r="B39">
        <v>0.33361731172301684</v>
      </c>
      <c r="C39">
        <v>0.53556594691978543</v>
      </c>
      <c r="D39">
        <v>4.442899376856506E-5</v>
      </c>
      <c r="E39">
        <v>4.0696950668480178E-4</v>
      </c>
    </row>
    <row r="40" spans="1:32" x14ac:dyDescent="0.2">
      <c r="A40" s="4" t="s">
        <v>165</v>
      </c>
      <c r="B40">
        <v>0.66806396465686924</v>
      </c>
      <c r="C40">
        <v>0.53482683082491067</v>
      </c>
      <c r="D40">
        <v>6.4740427519220092E-4</v>
      </c>
      <c r="E40">
        <v>6.404304752859085E-4</v>
      </c>
    </row>
    <row r="41" spans="1:32" x14ac:dyDescent="0.2">
      <c r="A41" s="4" t="s">
        <v>171</v>
      </c>
      <c r="B41">
        <v>0.3458111450160164</v>
      </c>
      <c r="C41">
        <v>0.53505489227499503</v>
      </c>
      <c r="D41">
        <v>3.750124480657402E-4</v>
      </c>
      <c r="E41">
        <v>4.2749881364399171E-4</v>
      </c>
    </row>
    <row r="42" spans="1:32" x14ac:dyDescent="0.2">
      <c r="A42" s="4" t="s">
        <v>163</v>
      </c>
      <c r="B42">
        <v>0.66409201095492432</v>
      </c>
      <c r="C42">
        <v>0.53512611412319411</v>
      </c>
      <c r="D42">
        <v>5.0835995031470898E-4</v>
      </c>
      <c r="E42">
        <v>2.1329483675475666E-3</v>
      </c>
    </row>
    <row r="43" spans="1:32" x14ac:dyDescent="0.2">
      <c r="A43" s="4" t="s">
        <v>164</v>
      </c>
      <c r="B43">
        <v>0.66422458483196445</v>
      </c>
      <c r="C43">
        <v>0.53476318576907322</v>
      </c>
      <c r="D43">
        <v>1.8200876402861535E-3</v>
      </c>
      <c r="E43">
        <v>6.7303830261475686E-4</v>
      </c>
    </row>
    <row r="44" spans="1:32" x14ac:dyDescent="0.2">
      <c r="A44" s="4" t="s">
        <v>170</v>
      </c>
      <c r="B44">
        <v>0.37271045697918953</v>
      </c>
      <c r="C44">
        <v>0.53436616184932495</v>
      </c>
      <c r="D44">
        <v>1.9851422486318615E-4</v>
      </c>
      <c r="E44">
        <v>1.039853887085369E-3</v>
      </c>
    </row>
    <row r="45" spans="1:32" x14ac:dyDescent="0.2">
      <c r="A45" s="4" t="s">
        <v>167</v>
      </c>
      <c r="B45">
        <v>0.74606608518883577</v>
      </c>
      <c r="C45">
        <v>0.53426122327511671</v>
      </c>
      <c r="D45">
        <v>7.4111238725039694E-4</v>
      </c>
      <c r="E45">
        <v>7.6091981417712989E-4</v>
      </c>
    </row>
    <row r="46" spans="1:32" x14ac:dyDescent="0.2">
      <c r="A46" s="4" t="s">
        <v>172</v>
      </c>
      <c r="B46">
        <v>0</v>
      </c>
      <c r="C46">
        <v>0.54087397148042482</v>
      </c>
      <c r="D46">
        <v>0</v>
      </c>
      <c r="E46">
        <v>7.2803281284565286E-4</v>
      </c>
    </row>
    <row r="47" spans="1:32" x14ac:dyDescent="0.2">
      <c r="A47" s="4" t="s">
        <v>169</v>
      </c>
      <c r="B47">
        <v>0.3371952833217185</v>
      </c>
      <c r="C47">
        <v>0.53479538713661001</v>
      </c>
      <c r="D47">
        <v>3.9216041627830199E-4</v>
      </c>
      <c r="E47">
        <v>3.9274305203538265E-4</v>
      </c>
    </row>
    <row r="48" spans="1:32" x14ac:dyDescent="0.2">
      <c r="A48" s="4" t="s">
        <v>166</v>
      </c>
      <c r="B48">
        <v>0.67480949853024574</v>
      </c>
      <c r="C48">
        <v>0.5339600457787429</v>
      </c>
      <c r="D48">
        <v>3.5626808204873941E-4</v>
      </c>
      <c r="E48">
        <v>8.0198727625548191E-4</v>
      </c>
    </row>
    <row r="49" spans="1:5" x14ac:dyDescent="0.2">
      <c r="A49" s="4" t="s">
        <v>173</v>
      </c>
      <c r="B49">
        <v>0</v>
      </c>
      <c r="C49">
        <v>0.53509580695374759</v>
      </c>
      <c r="D49">
        <v>0</v>
      </c>
      <c r="E49">
        <v>2.389312971358693E-4</v>
      </c>
    </row>
    <row r="50" spans="1:5" x14ac:dyDescent="0.2">
      <c r="A50" s="4" t="s">
        <v>146</v>
      </c>
      <c r="B50">
        <v>0.43696275829116182</v>
      </c>
      <c r="C50">
        <v>0.53533541512599336</v>
      </c>
      <c r="D50">
        <v>0.26047547611282018</v>
      </c>
      <c r="E50">
        <v>1.9758367548568822E-3</v>
      </c>
    </row>
  </sheetData>
  <mergeCells count="3">
    <mergeCell ref="D1:J1"/>
    <mergeCell ref="U1:AF1"/>
    <mergeCell ref="K1:T1"/>
  </mergeCells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80C0B-D45A-F649-8796-9586270B7E84}">
  <dimension ref="A1:O35"/>
  <sheetViews>
    <sheetView workbookViewId="0">
      <pane ySplit="1" topLeftCell="A11" activePane="bottomLeft" state="frozen"/>
      <selection pane="bottomLeft" activeCell="I8" sqref="I8"/>
    </sheetView>
  </sheetViews>
  <sheetFormatPr baseColWidth="10" defaultRowHeight="16" x14ac:dyDescent="0.2"/>
  <cols>
    <col min="7" max="7" width="10.83203125" style="30"/>
    <col min="13" max="13" width="13" bestFit="1" customWidth="1"/>
    <col min="14" max="14" width="15.6640625" bestFit="1" customWidth="1"/>
    <col min="15" max="15" width="14.5" bestFit="1" customWidth="1"/>
  </cols>
  <sheetData>
    <row r="1" spans="1:15" x14ac:dyDescent="0.2">
      <c r="A1" s="10" t="s">
        <v>231</v>
      </c>
      <c r="B1" s="10" t="s">
        <v>232</v>
      </c>
      <c r="C1" s="10" t="s">
        <v>233</v>
      </c>
      <c r="D1" s="10" t="s">
        <v>234</v>
      </c>
      <c r="E1" s="27" t="s">
        <v>235</v>
      </c>
      <c r="F1" s="10" t="s">
        <v>236</v>
      </c>
      <c r="G1" s="31" t="s">
        <v>237</v>
      </c>
      <c r="H1" s="10" t="s">
        <v>238</v>
      </c>
      <c r="I1" s="10" t="s">
        <v>261</v>
      </c>
      <c r="J1" s="10" t="s">
        <v>239</v>
      </c>
      <c r="K1" s="10" t="s">
        <v>240</v>
      </c>
      <c r="N1" t="s">
        <v>243</v>
      </c>
      <c r="O1" t="s">
        <v>241</v>
      </c>
    </row>
    <row r="2" spans="1:15" x14ac:dyDescent="0.2">
      <c r="A2" t="s">
        <v>27</v>
      </c>
      <c r="B2" s="12" t="s">
        <v>163</v>
      </c>
      <c r="C2" t="s">
        <v>253</v>
      </c>
      <c r="D2" s="12">
        <v>1.5016</v>
      </c>
      <c r="E2" s="20">
        <v>146.909581</v>
      </c>
      <c r="F2">
        <f>E2/1000</f>
        <v>0.14690958100000001</v>
      </c>
      <c r="G2" s="30">
        <f>F2/$O$3*$O$2</f>
        <v>0.53829744898925991</v>
      </c>
      <c r="H2">
        <f>Treatment_Calculations!S3</f>
        <v>1.2011487274146857</v>
      </c>
      <c r="I2">
        <f>H2*1000</f>
        <v>1201.1487274146857</v>
      </c>
      <c r="J2" s="26">
        <f t="shared" ref="J2:J34" si="0">F2/H2</f>
        <v>0.12230756911860825</v>
      </c>
      <c r="K2" s="26">
        <f>1-J2</f>
        <v>0.87769243088139171</v>
      </c>
      <c r="N2" t="s">
        <v>242</v>
      </c>
      <c r="O2">
        <v>44.01</v>
      </c>
    </row>
    <row r="3" spans="1:15" x14ac:dyDescent="0.2">
      <c r="A3" t="s">
        <v>30</v>
      </c>
      <c r="B3" s="12" t="s">
        <v>163</v>
      </c>
      <c r="C3" t="s">
        <v>254</v>
      </c>
      <c r="D3" s="12">
        <v>1.5039</v>
      </c>
      <c r="E3" s="20">
        <v>149.30302399999999</v>
      </c>
      <c r="F3">
        <f t="shared" ref="F3:F34" si="1">E3/1000</f>
        <v>0.14930302400000001</v>
      </c>
      <c r="G3" s="30">
        <f t="shared" ref="G3:G34" si="2">F3/$O$3*$O$2</f>
        <v>0.54706736210473728</v>
      </c>
      <c r="H3">
        <f>Treatment_Calculations!S4</f>
        <v>1.1982475466480902</v>
      </c>
      <c r="I3">
        <f t="shared" ref="I3:I34" si="3">H3*1000</f>
        <v>1198.2475466480903</v>
      </c>
      <c r="J3" s="26">
        <f t="shared" si="0"/>
        <v>0.12460115142121661</v>
      </c>
      <c r="K3" s="26">
        <f t="shared" ref="K3:K34" si="4">1-J3</f>
        <v>0.87539884857878336</v>
      </c>
      <c r="N3" t="s">
        <v>244</v>
      </c>
      <c r="O3">
        <v>12.010999999999999</v>
      </c>
    </row>
    <row r="4" spans="1:15" x14ac:dyDescent="0.2">
      <c r="A4" t="s">
        <v>33</v>
      </c>
      <c r="B4" s="12" t="s">
        <v>163</v>
      </c>
      <c r="C4" t="s">
        <v>244</v>
      </c>
      <c r="D4" s="12">
        <v>1.5027999999999999</v>
      </c>
      <c r="E4" s="20">
        <v>145.280046</v>
      </c>
      <c r="F4">
        <f t="shared" si="1"/>
        <v>0.145280046</v>
      </c>
      <c r="G4" s="30">
        <f t="shared" si="2"/>
        <v>0.53232660265256848</v>
      </c>
      <c r="H4">
        <f>Treatment_Calculations!S5</f>
        <v>1.19825810117158</v>
      </c>
      <c r="I4">
        <f t="shared" si="3"/>
        <v>1198.2581011715799</v>
      </c>
      <c r="J4" s="26">
        <f t="shared" si="0"/>
        <v>0.12124269876244063</v>
      </c>
      <c r="K4" s="26">
        <f t="shared" si="4"/>
        <v>0.87875730123755935</v>
      </c>
    </row>
    <row r="5" spans="1:15" x14ac:dyDescent="0.2">
      <c r="A5" t="s">
        <v>36</v>
      </c>
      <c r="B5" s="16" t="s">
        <v>164</v>
      </c>
      <c r="C5" t="s">
        <v>253</v>
      </c>
      <c r="D5" s="12">
        <v>1.5003</v>
      </c>
      <c r="E5" s="20">
        <v>145.328226</v>
      </c>
      <c r="F5">
        <f t="shared" si="1"/>
        <v>0.145328226</v>
      </c>
      <c r="G5" s="30">
        <f t="shared" si="2"/>
        <v>0.53250314097577223</v>
      </c>
      <c r="H5">
        <f>Treatment_Calculations!S6</f>
        <v>1.1969885236290483</v>
      </c>
      <c r="I5">
        <f t="shared" si="3"/>
        <v>1196.9885236290484</v>
      </c>
      <c r="J5" s="26">
        <f t="shared" si="0"/>
        <v>0.12141154499910463</v>
      </c>
      <c r="K5" s="26">
        <f t="shared" si="4"/>
        <v>0.87858845500089533</v>
      </c>
    </row>
    <row r="6" spans="1:15" x14ac:dyDescent="0.2">
      <c r="A6" t="s">
        <v>39</v>
      </c>
      <c r="B6" s="12" t="s">
        <v>164</v>
      </c>
      <c r="C6" t="s">
        <v>254</v>
      </c>
      <c r="D6" s="12">
        <v>1.5078</v>
      </c>
      <c r="E6" s="20">
        <v>140.549216</v>
      </c>
      <c r="F6">
        <f t="shared" si="1"/>
        <v>0.140549216</v>
      </c>
      <c r="G6" s="30">
        <f t="shared" si="2"/>
        <v>0.51499217352093918</v>
      </c>
      <c r="H6">
        <f>Treatment_Calculations!S7</f>
        <v>1.2014427989658523</v>
      </c>
      <c r="I6">
        <f t="shared" si="3"/>
        <v>1201.4427989658523</v>
      </c>
      <c r="J6" s="26">
        <f t="shared" si="0"/>
        <v>0.11698369337348263</v>
      </c>
      <c r="K6" s="26">
        <f t="shared" si="4"/>
        <v>0.88301630662651731</v>
      </c>
    </row>
    <row r="7" spans="1:15" x14ac:dyDescent="0.2">
      <c r="A7" t="s">
        <v>42</v>
      </c>
      <c r="B7" s="13" t="s">
        <v>164</v>
      </c>
      <c r="C7" t="s">
        <v>244</v>
      </c>
      <c r="D7" s="19">
        <v>1.5011000000000001</v>
      </c>
      <c r="E7" s="20">
        <v>140.03708900000001</v>
      </c>
      <c r="F7">
        <f t="shared" si="1"/>
        <v>0.140037089</v>
      </c>
      <c r="G7" s="30">
        <f t="shared" si="2"/>
        <v>0.51311566787861129</v>
      </c>
      <c r="H7">
        <f>Treatment_Calculations!S8</f>
        <v>1.1985319892082122</v>
      </c>
      <c r="I7">
        <f t="shared" si="3"/>
        <v>1198.5319892082123</v>
      </c>
      <c r="J7" s="26">
        <f t="shared" si="0"/>
        <v>0.11684051010813061</v>
      </c>
      <c r="K7" s="26">
        <f t="shared" si="4"/>
        <v>0.88315948989186943</v>
      </c>
      <c r="M7" s="3" t="s">
        <v>145</v>
      </c>
      <c r="N7" t="s">
        <v>255</v>
      </c>
      <c r="O7" t="s">
        <v>256</v>
      </c>
    </row>
    <row r="8" spans="1:15" x14ac:dyDescent="0.2">
      <c r="A8" t="s">
        <v>45</v>
      </c>
      <c r="B8" s="12" t="s">
        <v>165</v>
      </c>
      <c r="C8" t="s">
        <v>253</v>
      </c>
      <c r="D8" s="19">
        <v>1.5035000000000001</v>
      </c>
      <c r="E8" s="20">
        <v>189.81656799999999</v>
      </c>
      <c r="F8">
        <f t="shared" si="1"/>
        <v>0.18981656799999999</v>
      </c>
      <c r="G8" s="30">
        <f t="shared" si="2"/>
        <v>0.69551470799100823</v>
      </c>
      <c r="H8">
        <f>Treatment_Calculations!S9</f>
        <v>1.2028186413574744</v>
      </c>
      <c r="I8">
        <f t="shared" si="3"/>
        <v>1202.8186413574745</v>
      </c>
      <c r="J8" s="26">
        <f t="shared" si="0"/>
        <v>0.15780979897832081</v>
      </c>
      <c r="K8" s="26">
        <f t="shared" si="4"/>
        <v>0.84219020102167919</v>
      </c>
      <c r="M8" s="4" t="s">
        <v>168</v>
      </c>
      <c r="N8" s="28">
        <v>0.13517925368084374</v>
      </c>
      <c r="O8" s="28">
        <v>0.86482074631915629</v>
      </c>
    </row>
    <row r="9" spans="1:15" x14ac:dyDescent="0.2">
      <c r="A9" t="s">
        <v>48</v>
      </c>
      <c r="B9" s="12" t="s">
        <v>165</v>
      </c>
      <c r="C9" t="s">
        <v>254</v>
      </c>
      <c r="D9" s="19">
        <v>1.5023</v>
      </c>
      <c r="E9" s="20">
        <v>199.563987</v>
      </c>
      <c r="F9">
        <f t="shared" si="1"/>
        <v>0.199563987</v>
      </c>
      <c r="G9" s="30">
        <f t="shared" si="2"/>
        <v>0.73123062758055113</v>
      </c>
      <c r="H9">
        <f>Treatment_Calculations!S10</f>
        <v>1.2029230805134521</v>
      </c>
      <c r="I9">
        <f t="shared" si="3"/>
        <v>1202.9230805134521</v>
      </c>
      <c r="J9" s="26">
        <f t="shared" si="0"/>
        <v>0.16589920854691614</v>
      </c>
      <c r="K9" s="26">
        <f t="shared" si="4"/>
        <v>0.8341007914530838</v>
      </c>
      <c r="M9" s="4" t="s">
        <v>165</v>
      </c>
      <c r="N9" s="28">
        <v>0.16245945501175355</v>
      </c>
      <c r="O9" s="28">
        <v>0.83754054498824659</v>
      </c>
    </row>
    <row r="10" spans="1:15" x14ac:dyDescent="0.2">
      <c r="A10" t="s">
        <v>51</v>
      </c>
      <c r="B10" s="12" t="s">
        <v>165</v>
      </c>
      <c r="C10" t="s">
        <v>244</v>
      </c>
      <c r="D10" s="19">
        <v>1.5052000000000001</v>
      </c>
      <c r="E10" s="20">
        <v>196.88288900000001</v>
      </c>
      <c r="F10">
        <f t="shared" si="1"/>
        <v>0.19688288900000001</v>
      </c>
      <c r="G10" s="30">
        <f t="shared" si="2"/>
        <v>0.7214067059270669</v>
      </c>
      <c r="H10">
        <f>Treatment_Calculations!S11</f>
        <v>1.2029306645744131</v>
      </c>
      <c r="I10">
        <f t="shared" si="3"/>
        <v>1202.9306645744132</v>
      </c>
      <c r="J10" s="26">
        <f t="shared" si="0"/>
        <v>0.16366935751002368</v>
      </c>
      <c r="K10" s="26">
        <f t="shared" si="4"/>
        <v>0.83633064248997635</v>
      </c>
      <c r="M10" s="4" t="s">
        <v>171</v>
      </c>
      <c r="N10" s="28">
        <v>0.22835467458519632</v>
      </c>
      <c r="O10" s="28">
        <v>0.7716453254148038</v>
      </c>
    </row>
    <row r="11" spans="1:15" x14ac:dyDescent="0.2">
      <c r="A11" t="s">
        <v>54</v>
      </c>
      <c r="B11" s="16" t="s">
        <v>166</v>
      </c>
      <c r="C11" t="s">
        <v>253</v>
      </c>
      <c r="D11" s="19">
        <v>1.5031000000000001</v>
      </c>
      <c r="E11" s="20">
        <v>92.422690099999997</v>
      </c>
      <c r="F11">
        <f t="shared" si="1"/>
        <v>9.2422690099999996E-2</v>
      </c>
      <c r="G11" s="30">
        <f t="shared" si="2"/>
        <v>0.33864978697036052</v>
      </c>
      <c r="H11">
        <f>Treatment_Calculations!S12</f>
        <v>1.2084409217466288</v>
      </c>
      <c r="I11">
        <f t="shared" si="3"/>
        <v>1208.4409217466286</v>
      </c>
      <c r="J11" s="26">
        <f t="shared" si="0"/>
        <v>7.6480933769121448E-2</v>
      </c>
      <c r="K11" s="26">
        <f t="shared" si="4"/>
        <v>0.92351906623087854</v>
      </c>
      <c r="M11" s="4" t="s">
        <v>163</v>
      </c>
      <c r="N11" s="28">
        <v>0.12271713976742184</v>
      </c>
      <c r="O11" s="28">
        <v>0.87728286023257807</v>
      </c>
    </row>
    <row r="12" spans="1:15" x14ac:dyDescent="0.2">
      <c r="A12" t="s">
        <v>57</v>
      </c>
      <c r="B12" s="12" t="s">
        <v>166</v>
      </c>
      <c r="C12" t="s">
        <v>254</v>
      </c>
      <c r="D12" s="19">
        <v>1.5027999999999999</v>
      </c>
      <c r="E12" s="20">
        <v>94.595273500000005</v>
      </c>
      <c r="F12">
        <f t="shared" si="1"/>
        <v>9.4595273500000007E-2</v>
      </c>
      <c r="G12" s="30">
        <f t="shared" si="2"/>
        <v>0.34661043932520197</v>
      </c>
      <c r="H12">
        <f>Treatment_Calculations!S13</f>
        <v>1.2078130158859852</v>
      </c>
      <c r="I12">
        <f t="shared" si="3"/>
        <v>1207.8130158859851</v>
      </c>
      <c r="J12" s="26">
        <f t="shared" si="0"/>
        <v>7.8319468540095263E-2</v>
      </c>
      <c r="K12" s="26">
        <f t="shared" si="4"/>
        <v>0.92168053145990469</v>
      </c>
      <c r="M12" s="4" t="s">
        <v>164</v>
      </c>
      <c r="N12" s="28">
        <v>0.11841191616023929</v>
      </c>
      <c r="O12" s="28">
        <v>0.88158808383976073</v>
      </c>
    </row>
    <row r="13" spans="1:15" x14ac:dyDescent="0.2">
      <c r="A13" t="s">
        <v>60</v>
      </c>
      <c r="B13" s="13" t="s">
        <v>166</v>
      </c>
      <c r="C13" t="s">
        <v>244</v>
      </c>
      <c r="D13" s="19">
        <v>1.5043</v>
      </c>
      <c r="E13" s="20">
        <v>94.187577500000003</v>
      </c>
      <c r="F13">
        <f t="shared" si="1"/>
        <v>9.4187577500000008E-2</v>
      </c>
      <c r="G13" s="30">
        <f t="shared" si="2"/>
        <v>0.34511658361293818</v>
      </c>
      <c r="H13">
        <f>Treatment_Calculations!S14</f>
        <v>1.2100546952943518</v>
      </c>
      <c r="I13">
        <f t="shared" si="3"/>
        <v>1210.0546952943519</v>
      </c>
      <c r="J13" s="26">
        <f t="shared" si="0"/>
        <v>7.7837454675623904E-2</v>
      </c>
      <c r="K13" s="26">
        <f t="shared" si="4"/>
        <v>0.92216254532437614</v>
      </c>
      <c r="M13" s="4" t="s">
        <v>170</v>
      </c>
      <c r="N13" s="28">
        <v>0.15070135968292989</v>
      </c>
      <c r="O13" s="28">
        <v>0.84929864031707014</v>
      </c>
    </row>
    <row r="14" spans="1:15" x14ac:dyDescent="0.2">
      <c r="A14" t="s">
        <v>63</v>
      </c>
      <c r="B14" s="12" t="s">
        <v>167</v>
      </c>
      <c r="C14" t="s">
        <v>253</v>
      </c>
      <c r="D14" s="19">
        <v>1.5044</v>
      </c>
      <c r="E14" s="20">
        <v>209.61834099999999</v>
      </c>
      <c r="F14">
        <f t="shared" si="1"/>
        <v>0.20961834099999999</v>
      </c>
      <c r="G14" s="30">
        <f t="shared" si="2"/>
        <v>0.76807120035051191</v>
      </c>
      <c r="H14">
        <f>Treatment_Calculations!S15</f>
        <v>1.2812509256812574</v>
      </c>
      <c r="I14">
        <f t="shared" si="3"/>
        <v>1281.2509256812575</v>
      </c>
      <c r="J14" s="26">
        <f t="shared" si="0"/>
        <v>0.16360444062785223</v>
      </c>
      <c r="K14" s="26">
        <f t="shared" si="4"/>
        <v>0.83639555937214771</v>
      </c>
      <c r="M14" s="4" t="s">
        <v>167</v>
      </c>
      <c r="N14" s="28">
        <v>0.16303613805819478</v>
      </c>
      <c r="O14" s="28">
        <v>0.83696386194180528</v>
      </c>
    </row>
    <row r="15" spans="1:15" x14ac:dyDescent="0.2">
      <c r="A15" t="s">
        <v>66</v>
      </c>
      <c r="B15" s="12" t="s">
        <v>167</v>
      </c>
      <c r="C15" t="s">
        <v>254</v>
      </c>
      <c r="D15" s="19">
        <v>1.5039</v>
      </c>
      <c r="E15" s="20">
        <v>207.884522</v>
      </c>
      <c r="F15">
        <f t="shared" si="1"/>
        <v>0.20788452200000002</v>
      </c>
      <c r="G15" s="30">
        <f t="shared" si="2"/>
        <v>0.76171824271251365</v>
      </c>
      <c r="H15">
        <f>Treatment_Calculations!S16</f>
        <v>1.2797492026040846</v>
      </c>
      <c r="I15">
        <f t="shared" si="3"/>
        <v>1279.7492026040848</v>
      </c>
      <c r="J15" s="26">
        <f t="shared" si="0"/>
        <v>0.16244161088515494</v>
      </c>
      <c r="K15" s="26">
        <f t="shared" si="4"/>
        <v>0.83755838911484504</v>
      </c>
      <c r="M15" s="4" t="s">
        <v>172</v>
      </c>
      <c r="N15" s="28">
        <v>7.1145367982918206E-2</v>
      </c>
      <c r="O15" s="28">
        <v>0.92885463201708174</v>
      </c>
    </row>
    <row r="16" spans="1:15" x14ac:dyDescent="0.2">
      <c r="A16" t="s">
        <v>69</v>
      </c>
      <c r="B16" s="12" t="s">
        <v>167</v>
      </c>
      <c r="C16" t="s">
        <v>244</v>
      </c>
      <c r="D16" s="19">
        <v>1.5016</v>
      </c>
      <c r="E16" s="20">
        <v>208.71685600000001</v>
      </c>
      <c r="F16">
        <f t="shared" si="1"/>
        <v>0.20871685600000001</v>
      </c>
      <c r="G16" s="30">
        <f t="shared" si="2"/>
        <v>0.76476803201731758</v>
      </c>
      <c r="H16">
        <f>Treatment_Calculations!S17</f>
        <v>1.2799817971065157</v>
      </c>
      <c r="I16">
        <f t="shared" si="3"/>
        <v>1279.9817971065156</v>
      </c>
      <c r="J16" s="26">
        <f t="shared" si="0"/>
        <v>0.1630623626615772</v>
      </c>
      <c r="K16" s="26">
        <f t="shared" si="4"/>
        <v>0.83693763733842275</v>
      </c>
      <c r="M16" s="4" t="s">
        <v>169</v>
      </c>
      <c r="N16" s="28">
        <v>7.1106631339851359E-2</v>
      </c>
      <c r="O16" s="28">
        <v>0.9288933686601486</v>
      </c>
    </row>
    <row r="17" spans="1:15" x14ac:dyDescent="0.2">
      <c r="A17" t="s">
        <v>72</v>
      </c>
      <c r="B17" s="16" t="s">
        <v>168</v>
      </c>
      <c r="C17" t="s">
        <v>253</v>
      </c>
      <c r="D17" s="19">
        <v>0.751</v>
      </c>
      <c r="E17" s="20">
        <v>120.19204499999999</v>
      </c>
      <c r="F17">
        <f t="shared" si="1"/>
        <v>0.120192045</v>
      </c>
      <c r="G17" s="30">
        <f t="shared" si="2"/>
        <v>0.44040062446507366</v>
      </c>
      <c r="H17">
        <f>Treatment_Calculations!S18</f>
        <v>0.86875982070791069</v>
      </c>
      <c r="I17">
        <f t="shared" si="3"/>
        <v>868.75982070791065</v>
      </c>
      <c r="J17" s="26">
        <f t="shared" si="0"/>
        <v>0.13834899144168669</v>
      </c>
      <c r="K17" s="26">
        <f t="shared" si="4"/>
        <v>0.86165100855831334</v>
      </c>
      <c r="M17" s="4" t="s">
        <v>166</v>
      </c>
      <c r="N17" s="28">
        <v>7.754595232828021E-2</v>
      </c>
      <c r="O17" s="28">
        <v>0.92245404767171968</v>
      </c>
    </row>
    <row r="18" spans="1:15" x14ac:dyDescent="0.2">
      <c r="A18" t="s">
        <v>75</v>
      </c>
      <c r="B18" s="12" t="s">
        <v>168</v>
      </c>
      <c r="C18" t="s">
        <v>254</v>
      </c>
      <c r="D18" s="19">
        <v>0.75080000000000002</v>
      </c>
      <c r="E18" s="20">
        <v>116.955578</v>
      </c>
      <c r="F18">
        <f t="shared" si="1"/>
        <v>0.116955578</v>
      </c>
      <c r="G18" s="30">
        <f t="shared" si="2"/>
        <v>0.42854175237532266</v>
      </c>
      <c r="H18">
        <f>Treatment_Calculations!S19</f>
        <v>0.8693346897319123</v>
      </c>
      <c r="I18">
        <f t="shared" si="3"/>
        <v>869.33468973191225</v>
      </c>
      <c r="J18" s="26">
        <f t="shared" si="0"/>
        <v>0.13453458073330429</v>
      </c>
      <c r="K18" s="26">
        <f t="shared" si="4"/>
        <v>0.86546541926669573</v>
      </c>
      <c r="M18" s="4" t="s">
        <v>173</v>
      </c>
      <c r="N18" s="28">
        <v>7.1126991178893151E-2</v>
      </c>
      <c r="O18" s="28">
        <v>0.92887300882110679</v>
      </c>
    </row>
    <row r="19" spans="1:15" x14ac:dyDescent="0.2">
      <c r="A19" t="s">
        <v>78</v>
      </c>
      <c r="B19" s="13" t="s">
        <v>168</v>
      </c>
      <c r="C19" t="s">
        <v>244</v>
      </c>
      <c r="D19" s="12">
        <v>0.75090000000000001</v>
      </c>
      <c r="E19" s="20">
        <v>115.336883</v>
      </c>
      <c r="F19">
        <f t="shared" si="1"/>
        <v>0.115336883</v>
      </c>
      <c r="G19" s="30">
        <f t="shared" si="2"/>
        <v>0.42261062532928151</v>
      </c>
      <c r="H19">
        <f>Treatment_Calculations!S20</f>
        <v>0.86945526548858398</v>
      </c>
      <c r="I19">
        <f t="shared" si="3"/>
        <v>869.45526548858402</v>
      </c>
      <c r="J19" s="26">
        <f t="shared" si="0"/>
        <v>0.1326541888675403</v>
      </c>
      <c r="K19" s="26">
        <f t="shared" si="4"/>
        <v>0.86734581113245968</v>
      </c>
      <c r="M19" s="4" t="s">
        <v>146</v>
      </c>
      <c r="N19">
        <v>0.12470771634332019</v>
      </c>
      <c r="O19">
        <v>0.87529228365667999</v>
      </c>
    </row>
    <row r="20" spans="1:15" x14ac:dyDescent="0.2">
      <c r="A20" t="s">
        <v>81</v>
      </c>
      <c r="B20" s="12" t="s">
        <v>169</v>
      </c>
      <c r="C20" t="s">
        <v>253</v>
      </c>
      <c r="D20" s="12">
        <v>0.751</v>
      </c>
      <c r="E20" s="20">
        <v>64.464524100000006</v>
      </c>
      <c r="F20">
        <f t="shared" si="1"/>
        <v>6.4464524100000004E-2</v>
      </c>
      <c r="G20" s="30">
        <f t="shared" si="2"/>
        <v>0.23620711894438431</v>
      </c>
      <c r="H20">
        <f>Treatment_Calculations!S21</f>
        <v>0.87223181805793359</v>
      </c>
      <c r="I20">
        <f t="shared" si="3"/>
        <v>872.23181805793365</v>
      </c>
      <c r="J20" s="26">
        <f t="shared" si="0"/>
        <v>7.3907558478585877E-2</v>
      </c>
      <c r="K20" s="26">
        <f t="shared" si="4"/>
        <v>0.92609244152141412</v>
      </c>
    </row>
    <row r="21" spans="1:15" x14ac:dyDescent="0.2">
      <c r="A21" t="s">
        <v>84</v>
      </c>
      <c r="B21" s="12" t="s">
        <v>169</v>
      </c>
      <c r="C21" t="s">
        <v>254</v>
      </c>
      <c r="D21" s="12">
        <v>0.75219999999999998</v>
      </c>
      <c r="E21" s="20">
        <v>61.112703799999998</v>
      </c>
      <c r="F21">
        <f t="shared" si="1"/>
        <v>6.1112703800000001E-2</v>
      </c>
      <c r="G21" s="30">
        <f t="shared" si="2"/>
        <v>0.22392557607509783</v>
      </c>
      <c r="H21">
        <f>Treatment_Calculations!S22</f>
        <v>0.87250563587650676</v>
      </c>
      <c r="I21">
        <f t="shared" si="3"/>
        <v>872.50563587650674</v>
      </c>
      <c r="J21" s="26">
        <f t="shared" si="0"/>
        <v>7.004276108612989E-2</v>
      </c>
      <c r="K21" s="26">
        <f t="shared" si="4"/>
        <v>0.92995723891387017</v>
      </c>
    </row>
    <row r="22" spans="1:15" x14ac:dyDescent="0.2">
      <c r="A22" t="s">
        <v>87</v>
      </c>
      <c r="B22" s="12" t="s">
        <v>169</v>
      </c>
      <c r="C22" t="s">
        <v>244</v>
      </c>
      <c r="D22" s="12">
        <v>0.75049999999999994</v>
      </c>
      <c r="E22" s="20">
        <v>60.437170500000001</v>
      </c>
      <c r="F22">
        <f t="shared" si="1"/>
        <v>6.0437170499999998E-2</v>
      </c>
      <c r="G22" s="30">
        <f t="shared" si="2"/>
        <v>0.2214503266759637</v>
      </c>
      <c r="H22">
        <f>Treatment_Calculations!S23</f>
        <v>0.87123455744054512</v>
      </c>
      <c r="I22">
        <f t="shared" si="3"/>
        <v>871.23455744054513</v>
      </c>
      <c r="J22" s="26">
        <f t="shared" si="0"/>
        <v>6.9369574454838309E-2</v>
      </c>
      <c r="K22" s="26">
        <f t="shared" si="4"/>
        <v>0.93063042554516173</v>
      </c>
    </row>
    <row r="23" spans="1:15" x14ac:dyDescent="0.2">
      <c r="A23" t="s">
        <v>90</v>
      </c>
      <c r="B23" s="16" t="s">
        <v>170</v>
      </c>
      <c r="C23" t="s">
        <v>253</v>
      </c>
      <c r="D23" s="12">
        <v>0.751</v>
      </c>
      <c r="E23" s="20">
        <v>136.168238</v>
      </c>
      <c r="F23">
        <f t="shared" si="1"/>
        <v>0.136168238</v>
      </c>
      <c r="G23" s="30">
        <f t="shared" si="2"/>
        <v>0.49893965151777536</v>
      </c>
      <c r="H23">
        <f>Treatment_Calculations!S24</f>
        <v>0.90820631856963008</v>
      </c>
      <c r="I23">
        <f t="shared" si="3"/>
        <v>908.20631856963007</v>
      </c>
      <c r="J23" s="26">
        <f t="shared" si="0"/>
        <v>0.1499309520489317</v>
      </c>
      <c r="K23" s="26">
        <f t="shared" si="4"/>
        <v>0.8500690479510683</v>
      </c>
    </row>
    <row r="24" spans="1:15" x14ac:dyDescent="0.2">
      <c r="A24" t="s">
        <v>93</v>
      </c>
      <c r="B24" s="12" t="s">
        <v>170</v>
      </c>
      <c r="C24" t="s">
        <v>254</v>
      </c>
      <c r="D24" s="12">
        <v>0.75139999999999996</v>
      </c>
      <c r="E24" s="20">
        <v>139.49042</v>
      </c>
      <c r="F24">
        <f t="shared" si="1"/>
        <v>0.13949042</v>
      </c>
      <c r="G24" s="30">
        <f t="shared" si="2"/>
        <v>0.51111259547081844</v>
      </c>
      <c r="H24">
        <f>Treatment_Calculations!S25</f>
        <v>0.90706260402752736</v>
      </c>
      <c r="I24">
        <f t="shared" si="3"/>
        <v>907.06260402752741</v>
      </c>
      <c r="J24" s="26">
        <f t="shared" si="0"/>
        <v>0.15378257176586985</v>
      </c>
      <c r="K24" s="26">
        <f t="shared" si="4"/>
        <v>0.84621742823413015</v>
      </c>
    </row>
    <row r="25" spans="1:15" x14ac:dyDescent="0.2">
      <c r="A25" t="s">
        <v>96</v>
      </c>
      <c r="B25" s="13" t="s">
        <v>170</v>
      </c>
      <c r="C25" t="s">
        <v>244</v>
      </c>
      <c r="D25" s="12">
        <v>0.75060000000000004</v>
      </c>
      <c r="E25" s="20">
        <v>134.436046</v>
      </c>
      <c r="F25">
        <f t="shared" si="1"/>
        <v>0.134436046</v>
      </c>
      <c r="G25" s="30">
        <f t="shared" si="2"/>
        <v>0.49259265543751563</v>
      </c>
      <c r="H25">
        <f>Treatment_Calculations!S26</f>
        <v>0.90596093388838617</v>
      </c>
      <c r="I25">
        <f t="shared" si="3"/>
        <v>905.96093388838619</v>
      </c>
      <c r="J25" s="26">
        <f t="shared" si="0"/>
        <v>0.14839055523398809</v>
      </c>
      <c r="K25" s="26">
        <f t="shared" si="4"/>
        <v>0.85160944476601186</v>
      </c>
    </row>
    <row r="26" spans="1:15" x14ac:dyDescent="0.2">
      <c r="A26" t="s">
        <v>99</v>
      </c>
      <c r="B26" s="12" t="s">
        <v>171</v>
      </c>
      <c r="C26" t="s">
        <v>253</v>
      </c>
      <c r="D26" s="12">
        <v>0.75009999999999999</v>
      </c>
      <c r="E26" s="20">
        <v>201.89955499999999</v>
      </c>
      <c r="F26">
        <f t="shared" si="1"/>
        <v>0.20189955499999998</v>
      </c>
      <c r="G26" s="30">
        <f t="shared" si="2"/>
        <v>0.7397884785238531</v>
      </c>
      <c r="H26">
        <f>Treatment_Calculations!S27</f>
        <v>0.88015670299553161</v>
      </c>
      <c r="I26">
        <f t="shared" si="3"/>
        <v>880.15670299553165</v>
      </c>
      <c r="J26" s="26">
        <f t="shared" si="0"/>
        <v>0.2293904645761983</v>
      </c>
      <c r="K26" s="26">
        <f t="shared" si="4"/>
        <v>0.77060953542380173</v>
      </c>
    </row>
    <row r="27" spans="1:15" x14ac:dyDescent="0.2">
      <c r="A27" t="s">
        <v>102</v>
      </c>
      <c r="B27" s="12" t="s">
        <v>171</v>
      </c>
      <c r="C27" t="s">
        <v>254</v>
      </c>
      <c r="D27" s="12">
        <v>0.75139999999999996</v>
      </c>
      <c r="E27" s="20">
        <v>192.418463</v>
      </c>
      <c r="F27">
        <f t="shared" si="1"/>
        <v>0.19241846300000001</v>
      </c>
      <c r="G27" s="30">
        <f t="shared" si="2"/>
        <v>0.70504841866872037</v>
      </c>
      <c r="H27">
        <f>Treatment_Calculations!S28</f>
        <v>0.88082233888065065</v>
      </c>
      <c r="I27">
        <f t="shared" si="3"/>
        <v>880.82233888065059</v>
      </c>
      <c r="J27" s="26">
        <f t="shared" si="0"/>
        <v>0.21845320504078661</v>
      </c>
      <c r="K27" s="26">
        <f t="shared" si="4"/>
        <v>0.78154679495921342</v>
      </c>
    </row>
    <row r="28" spans="1:15" x14ac:dyDescent="0.2">
      <c r="A28" t="s">
        <v>105</v>
      </c>
      <c r="B28" s="12" t="s">
        <v>171</v>
      </c>
      <c r="C28" t="s">
        <v>244</v>
      </c>
      <c r="D28" s="12">
        <v>0.75160000000000005</v>
      </c>
      <c r="E28" s="20">
        <v>209.13798800000001</v>
      </c>
      <c r="F28">
        <f t="shared" si="1"/>
        <v>0.209137988</v>
      </c>
      <c r="G28" s="30">
        <f t="shared" si="2"/>
        <v>0.76631111913079686</v>
      </c>
      <c r="H28">
        <f>Treatment_Calculations!S29</f>
        <v>0.88161906999685202</v>
      </c>
      <c r="I28">
        <f t="shared" si="3"/>
        <v>881.61906999685198</v>
      </c>
      <c r="J28" s="26">
        <f t="shared" si="0"/>
        <v>0.23722035413860407</v>
      </c>
      <c r="K28" s="26">
        <f t="shared" si="4"/>
        <v>0.76277964586139591</v>
      </c>
    </row>
    <row r="29" spans="1:15" x14ac:dyDescent="0.2">
      <c r="A29" s="18" t="s">
        <v>108</v>
      </c>
      <c r="B29" s="16" t="s">
        <v>172</v>
      </c>
      <c r="C29" t="s">
        <v>253</v>
      </c>
      <c r="D29" s="12">
        <v>0</v>
      </c>
      <c r="E29">
        <v>39.595020774061197</v>
      </c>
      <c r="F29">
        <f t="shared" si="1"/>
        <v>3.9595020774061199E-2</v>
      </c>
      <c r="G29" s="30">
        <f t="shared" si="2"/>
        <v>0.14508174708737268</v>
      </c>
      <c r="H29">
        <f>Treatment_Calculations!S30</f>
        <v>0.54089992460858938</v>
      </c>
      <c r="I29">
        <f t="shared" si="3"/>
        <v>540.89992460858934</v>
      </c>
      <c r="J29" s="26">
        <f t="shared" si="0"/>
        <v>7.3202119232523996E-2</v>
      </c>
      <c r="K29" s="26">
        <f t="shared" si="4"/>
        <v>0.92679788076747605</v>
      </c>
    </row>
    <row r="30" spans="1:15" x14ac:dyDescent="0.2">
      <c r="A30" s="4" t="s">
        <v>111</v>
      </c>
      <c r="B30" s="12" t="s">
        <v>172</v>
      </c>
      <c r="C30" t="s">
        <v>254</v>
      </c>
      <c r="D30" s="12">
        <v>0</v>
      </c>
      <c r="E30">
        <v>39.023664238969701</v>
      </c>
      <c r="F30">
        <f t="shared" si="1"/>
        <v>3.9023664238969698E-2</v>
      </c>
      <c r="G30" s="30">
        <f t="shared" si="2"/>
        <v>0.14298821606502843</v>
      </c>
      <c r="H30">
        <f>Treatment_Calculations!S31</f>
        <v>0.54013330913049662</v>
      </c>
      <c r="I30">
        <f t="shared" si="3"/>
        <v>540.13330913049663</v>
      </c>
      <c r="J30" s="26">
        <f t="shared" si="0"/>
        <v>7.2248209061184843E-2</v>
      </c>
      <c r="K30" s="26">
        <f t="shared" si="4"/>
        <v>0.9277517909388151</v>
      </c>
    </row>
    <row r="31" spans="1:15" x14ac:dyDescent="0.2">
      <c r="A31" s="15" t="s">
        <v>114</v>
      </c>
      <c r="B31" s="13" t="s">
        <v>172</v>
      </c>
      <c r="C31" t="s">
        <v>244</v>
      </c>
      <c r="D31" s="12">
        <v>0</v>
      </c>
      <c r="E31">
        <v>36.820326543531202</v>
      </c>
      <c r="F31">
        <f t="shared" si="1"/>
        <v>3.68203265435312E-2</v>
      </c>
      <c r="G31" s="30">
        <f t="shared" si="2"/>
        <v>0.13491487562907403</v>
      </c>
      <c r="H31">
        <f>Treatment_Calculations!S32</f>
        <v>0.54158868070218835</v>
      </c>
      <c r="I31">
        <f t="shared" si="3"/>
        <v>541.5886807021883</v>
      </c>
      <c r="J31" s="26">
        <f t="shared" si="0"/>
        <v>6.798577565504578E-2</v>
      </c>
      <c r="K31" s="26">
        <f t="shared" si="4"/>
        <v>0.93201422434495418</v>
      </c>
    </row>
    <row r="32" spans="1:15" x14ac:dyDescent="0.2">
      <c r="A32" s="4" t="s">
        <v>117</v>
      </c>
      <c r="B32" s="12" t="s">
        <v>173</v>
      </c>
      <c r="C32" t="s">
        <v>253</v>
      </c>
      <c r="D32" s="12">
        <v>0</v>
      </c>
      <c r="E32">
        <v>38.401533983229797</v>
      </c>
      <c r="F32">
        <f t="shared" si="1"/>
        <v>3.8401533983229798E-2</v>
      </c>
      <c r="G32" s="30">
        <f t="shared" si="2"/>
        <v>0.14070864296078125</v>
      </c>
      <c r="H32">
        <f>Treatment_Calculations!S33</f>
        <v>0.53528219604584315</v>
      </c>
      <c r="I32">
        <f t="shared" si="3"/>
        <v>535.28219604584319</v>
      </c>
      <c r="J32" s="26">
        <f t="shared" si="0"/>
        <v>7.1740727165790094E-2</v>
      </c>
      <c r="K32" s="26">
        <f t="shared" si="4"/>
        <v>0.92825927283420995</v>
      </c>
    </row>
    <row r="33" spans="1:11" x14ac:dyDescent="0.2">
      <c r="A33" s="4" t="s">
        <v>120</v>
      </c>
      <c r="B33" s="12" t="s">
        <v>173</v>
      </c>
      <c r="C33" t="s">
        <v>254</v>
      </c>
      <c r="D33" s="12">
        <v>0</v>
      </c>
      <c r="E33">
        <v>38.255217894930396</v>
      </c>
      <c r="F33">
        <f t="shared" si="1"/>
        <v>3.8255217894930395E-2</v>
      </c>
      <c r="G33" s="30">
        <f t="shared" si="2"/>
        <v>0.14017252015285045</v>
      </c>
      <c r="H33">
        <f>Treatment_Calculations!S34</f>
        <v>0.53517877283010729</v>
      </c>
      <c r="I33">
        <f t="shared" si="3"/>
        <v>535.17877283010728</v>
      </c>
      <c r="J33" s="26">
        <f t="shared" si="0"/>
        <v>7.1481194391606648E-2</v>
      </c>
      <c r="K33" s="26">
        <f t="shared" si="4"/>
        <v>0.92851880560839339</v>
      </c>
    </row>
    <row r="34" spans="1:11" x14ac:dyDescent="0.2">
      <c r="A34" s="4" t="s">
        <v>123</v>
      </c>
      <c r="B34" s="12" t="s">
        <v>173</v>
      </c>
      <c r="C34" t="s">
        <v>244</v>
      </c>
      <c r="D34" s="12">
        <v>0</v>
      </c>
      <c r="E34">
        <v>37.522916844731498</v>
      </c>
      <c r="F34">
        <f t="shared" si="1"/>
        <v>3.7522916844731496E-2</v>
      </c>
      <c r="G34" s="30">
        <f t="shared" si="2"/>
        <v>0.13748926570116005</v>
      </c>
      <c r="H34">
        <f>Treatment_Calculations!S35</f>
        <v>0.53482645198529266</v>
      </c>
      <c r="I34">
        <f t="shared" si="3"/>
        <v>534.82645198529269</v>
      </c>
      <c r="J34" s="26">
        <f t="shared" si="0"/>
        <v>7.0159051979282711E-2</v>
      </c>
      <c r="K34" s="26">
        <f t="shared" si="4"/>
        <v>0.92984094802071726</v>
      </c>
    </row>
    <row r="35" spans="1:11" x14ac:dyDescent="0.2">
      <c r="A35" s="4"/>
    </row>
  </sheetData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EA36-47EC-F544-9C71-751225909DE6}">
  <dimension ref="A1:J31"/>
  <sheetViews>
    <sheetView workbookViewId="0">
      <selection activeCell="F31" sqref="F31"/>
    </sheetView>
  </sheetViews>
  <sheetFormatPr baseColWidth="10" defaultRowHeight="16" x14ac:dyDescent="0.2"/>
  <cols>
    <col min="3" max="3" width="12.1640625" customWidth="1"/>
  </cols>
  <sheetData>
    <row r="1" spans="1:10" s="9" customFormat="1" ht="17" x14ac:dyDescent="0.2">
      <c r="A1" s="9" t="s">
        <v>142</v>
      </c>
      <c r="B1" s="8" t="s">
        <v>145</v>
      </c>
      <c r="C1" s="8" t="s">
        <v>155</v>
      </c>
      <c r="D1" s="8" t="s">
        <v>156</v>
      </c>
      <c r="E1" s="8" t="s">
        <v>159</v>
      </c>
      <c r="F1" s="8" t="s">
        <v>160</v>
      </c>
      <c r="G1" s="8" t="s">
        <v>157</v>
      </c>
      <c r="H1" s="8" t="s">
        <v>158</v>
      </c>
      <c r="I1" s="8" t="s">
        <v>162</v>
      </c>
      <c r="J1" s="8" t="s">
        <v>161</v>
      </c>
    </row>
    <row r="2" spans="1:10" x14ac:dyDescent="0.2">
      <c r="A2" t="s">
        <v>196</v>
      </c>
      <c r="B2" s="4" t="s">
        <v>188</v>
      </c>
      <c r="C2">
        <v>44.428993437610451</v>
      </c>
      <c r="D2">
        <v>3.3734438438229866</v>
      </c>
      <c r="E2">
        <v>-11.012204713346016</v>
      </c>
      <c r="F2">
        <v>-0.91708659533457804</v>
      </c>
      <c r="G2">
        <v>0.74896129707319503</v>
      </c>
      <c r="H2">
        <v>5.540269840250258E-2</v>
      </c>
      <c r="I2">
        <v>0.14758482418048086</v>
      </c>
      <c r="J2">
        <v>1.7038162805449703E-2</v>
      </c>
    </row>
    <row r="3" spans="1:10" x14ac:dyDescent="0.2">
      <c r="A3" t="s">
        <v>197</v>
      </c>
      <c r="B3" s="4" t="s">
        <v>176</v>
      </c>
      <c r="C3">
        <v>46.044713286052506</v>
      </c>
      <c r="D3">
        <v>0.77153419099617648</v>
      </c>
      <c r="E3">
        <v>-12.045456958717672</v>
      </c>
      <c r="F3">
        <v>1.3807203737311671</v>
      </c>
      <c r="G3">
        <v>0.24838189313208325</v>
      </c>
      <c r="H3">
        <v>7.5795184201265964E-2</v>
      </c>
      <c r="I3">
        <v>2.8403338134759985E-2</v>
      </c>
      <c r="J3">
        <v>0.10030775349270002</v>
      </c>
    </row>
    <row r="4" spans="1:10" x14ac:dyDescent="0.2">
      <c r="A4" t="s">
        <v>198</v>
      </c>
      <c r="B4" s="4" t="s">
        <v>180</v>
      </c>
      <c r="C4">
        <v>49.628556188973313</v>
      </c>
      <c r="D4">
        <v>1.276328906430696</v>
      </c>
      <c r="E4">
        <v>-13.808751226529813</v>
      </c>
      <c r="F4">
        <v>0.42945843647966114</v>
      </c>
      <c r="G4">
        <v>6.9516972474554031E-2</v>
      </c>
      <c r="H4">
        <v>2.8054039375040092E-2</v>
      </c>
      <c r="I4">
        <v>2.6075333723075061E-2</v>
      </c>
      <c r="J4">
        <v>0.13807229576574923</v>
      </c>
    </row>
    <row r="5" spans="1:10" x14ac:dyDescent="0.2">
      <c r="A5" t="s">
        <v>199</v>
      </c>
      <c r="B5" s="4" t="s">
        <v>184</v>
      </c>
      <c r="C5">
        <v>44.885559300934261</v>
      </c>
      <c r="D5">
        <v>2.0413729690806153</v>
      </c>
      <c r="E5">
        <v>-13.236923486079286</v>
      </c>
      <c r="F5">
        <v>0.18440382565334415</v>
      </c>
      <c r="G5">
        <v>5.7589265614857818E-2</v>
      </c>
      <c r="H5">
        <v>1.7063179306375915E-2</v>
      </c>
      <c r="I5">
        <v>1.1853112179068025E-2</v>
      </c>
      <c r="J5">
        <v>4.885067027659535E-2</v>
      </c>
    </row>
    <row r="6" spans="1:10" x14ac:dyDescent="0.2">
      <c r="A6" t="s">
        <v>214</v>
      </c>
      <c r="B6" s="4" t="s">
        <v>213</v>
      </c>
      <c r="C6">
        <v>44.191292346666664</v>
      </c>
      <c r="D6">
        <v>2.9897593093333334</v>
      </c>
      <c r="E6">
        <v>-15.128040819999997</v>
      </c>
      <c r="G6">
        <v>1.6108456002698468</v>
      </c>
      <c r="H6">
        <v>4.9224097580793928E-2</v>
      </c>
      <c r="I6">
        <v>1.1648704124042482E-2</v>
      </c>
    </row>
    <row r="7" spans="1:10" x14ac:dyDescent="0.2">
      <c r="A7" t="s">
        <v>200</v>
      </c>
      <c r="B7" s="4" t="s">
        <v>193</v>
      </c>
      <c r="C7">
        <v>1.4259960530000002</v>
      </c>
      <c r="D7">
        <v>0.10983045333333338</v>
      </c>
      <c r="E7">
        <v>-26.200707486666662</v>
      </c>
      <c r="G7">
        <v>1.9169747555435185E-2</v>
      </c>
      <c r="H7">
        <v>1.7741655342382351E-3</v>
      </c>
      <c r="I7">
        <v>9.849287362156614E-2</v>
      </c>
    </row>
    <row r="8" spans="1:10" x14ac:dyDescent="0.2">
      <c r="A8" t="s">
        <v>163</v>
      </c>
      <c r="B8" s="4">
        <v>1</v>
      </c>
      <c r="C8">
        <v>2.2856116554624637</v>
      </c>
      <c r="D8">
        <v>0.20893578340807109</v>
      </c>
      <c r="E8">
        <v>0.11087527376935595</v>
      </c>
      <c r="F8">
        <v>5.2480667739067911E-3</v>
      </c>
      <c r="G8">
        <v>-21.637357375511105</v>
      </c>
      <c r="H8">
        <v>5.312483374479835</v>
      </c>
      <c r="I8">
        <v>0.38338464603030115</v>
      </c>
      <c r="J8">
        <v>0.12670456733352545</v>
      </c>
    </row>
    <row r="9" spans="1:10" x14ac:dyDescent="0.2">
      <c r="A9" t="s">
        <v>164</v>
      </c>
      <c r="B9" s="4">
        <v>2</v>
      </c>
      <c r="C9">
        <v>2.6116099034973903</v>
      </c>
      <c r="D9">
        <v>0.2237420337030922</v>
      </c>
      <c r="E9">
        <v>9.0290192259632501E-2</v>
      </c>
      <c r="F9">
        <v>3.3790967321076833E-3</v>
      </c>
      <c r="G9">
        <v>-20.736360504841485</v>
      </c>
      <c r="H9">
        <v>5.4433111661478115</v>
      </c>
      <c r="I9">
        <v>0.16709294564492039</v>
      </c>
      <c r="J9">
        <v>0.129095522897508</v>
      </c>
    </row>
    <row r="10" spans="1:10" x14ac:dyDescent="0.2">
      <c r="A10" t="s">
        <v>165</v>
      </c>
      <c r="B10" s="4">
        <v>3</v>
      </c>
      <c r="C10">
        <v>2.3469589376344744</v>
      </c>
      <c r="D10">
        <v>0.23167507804870621</v>
      </c>
      <c r="E10">
        <v>0.10187715492970659</v>
      </c>
      <c r="F10">
        <v>7.12612274717954E-3</v>
      </c>
      <c r="G10">
        <v>-19.993701681182706</v>
      </c>
      <c r="H10">
        <v>3.3112437288673866</v>
      </c>
      <c r="I10">
        <v>0.45031905845374426</v>
      </c>
      <c r="J10">
        <v>0.12654828866874057</v>
      </c>
    </row>
    <row r="11" spans="1:10" x14ac:dyDescent="0.2">
      <c r="A11" t="s">
        <v>166</v>
      </c>
      <c r="B11" s="4">
        <v>4</v>
      </c>
      <c r="C11">
        <v>2.5026097220248364</v>
      </c>
      <c r="D11">
        <v>0.18046088199795074</v>
      </c>
      <c r="E11">
        <v>9.2827121701667181E-2</v>
      </c>
      <c r="F11">
        <v>4.0192829472333351E-3</v>
      </c>
      <c r="G11">
        <v>-20.17247076755973</v>
      </c>
      <c r="H11">
        <v>4.3616828999352899</v>
      </c>
      <c r="I11">
        <v>0.14257850711795084</v>
      </c>
      <c r="J11">
        <v>0.13874840822635442</v>
      </c>
    </row>
    <row r="12" spans="1:10" x14ac:dyDescent="0.2">
      <c r="A12" t="s">
        <v>167</v>
      </c>
      <c r="B12" s="4">
        <v>5</v>
      </c>
      <c r="C12">
        <v>2.5340064556133366</v>
      </c>
      <c r="D12">
        <v>0.15347475080782305</v>
      </c>
      <c r="E12">
        <v>0.11504274611324303</v>
      </c>
      <c r="F12">
        <v>3.908590726372633E-3</v>
      </c>
      <c r="G12">
        <v>-20.283030407358861</v>
      </c>
      <c r="H12">
        <v>4.3997308700830873</v>
      </c>
      <c r="I12">
        <v>0.14680461677694581</v>
      </c>
      <c r="J12">
        <v>0.14344238797268194</v>
      </c>
    </row>
    <row r="13" spans="1:10" x14ac:dyDescent="0.2">
      <c r="A13" t="s">
        <v>168</v>
      </c>
      <c r="B13" s="4">
        <v>6</v>
      </c>
      <c r="C13">
        <v>1.8659414168779946</v>
      </c>
      <c r="D13">
        <v>0.17692229683262292</v>
      </c>
      <c r="E13">
        <v>3.6796607391720818E-2</v>
      </c>
      <c r="F13">
        <v>2.7907320077309172E-3</v>
      </c>
      <c r="G13">
        <v>-22.293802066596982</v>
      </c>
      <c r="H13">
        <v>4.0884912208872493</v>
      </c>
      <c r="I13">
        <v>0.12404772295281619</v>
      </c>
      <c r="J13">
        <v>0.11152883862333945</v>
      </c>
    </row>
    <row r="14" spans="1:10" x14ac:dyDescent="0.2">
      <c r="A14" t="s">
        <v>169</v>
      </c>
      <c r="B14" s="4">
        <v>7</v>
      </c>
      <c r="C14">
        <v>2.0652046085051774</v>
      </c>
      <c r="D14">
        <v>0.15068086029923455</v>
      </c>
      <c r="E14">
        <v>8.4995710679190498E-2</v>
      </c>
      <c r="F14">
        <v>3.0288010986618871E-3</v>
      </c>
      <c r="G14">
        <v>-21.504152380680484</v>
      </c>
      <c r="H14">
        <v>4.5620361579045428</v>
      </c>
      <c r="I14">
        <v>0.19859755507960827</v>
      </c>
      <c r="J14">
        <v>0.2194660319556567</v>
      </c>
    </row>
    <row r="15" spans="1:10" x14ac:dyDescent="0.2">
      <c r="A15" t="s">
        <v>170</v>
      </c>
      <c r="B15" s="4">
        <v>8</v>
      </c>
      <c r="C15">
        <v>1.9124175144133293</v>
      </c>
      <c r="D15">
        <v>0.13079182571598102</v>
      </c>
      <c r="E15">
        <v>5.2862462572091748E-2</v>
      </c>
      <c r="F15">
        <v>2.5155633134906763E-3</v>
      </c>
      <c r="G15">
        <v>-21.921375857091338</v>
      </c>
      <c r="H15">
        <v>5.2320388195330914</v>
      </c>
      <c r="I15">
        <v>0.25355268897795552</v>
      </c>
      <c r="J15">
        <v>9.2005304491473483E-2</v>
      </c>
    </row>
    <row r="16" spans="1:10" x14ac:dyDescent="0.2">
      <c r="A16" t="s">
        <v>171</v>
      </c>
      <c r="B16" s="4">
        <v>9</v>
      </c>
      <c r="C16">
        <v>1.6400767790215822</v>
      </c>
      <c r="D16">
        <v>0.12404231367324019</v>
      </c>
      <c r="E16">
        <v>4.9848003934301686E-2</v>
      </c>
      <c r="F16">
        <v>1.4757468528173038E-3</v>
      </c>
      <c r="G16">
        <v>-23.01721496775059</v>
      </c>
      <c r="H16">
        <v>5.7563682157208929</v>
      </c>
      <c r="I16">
        <v>0.16145954950785338</v>
      </c>
      <c r="J16">
        <v>0.15951904046826781</v>
      </c>
    </row>
    <row r="17" spans="1:10" x14ac:dyDescent="0.2">
      <c r="A17" t="s">
        <v>172</v>
      </c>
      <c r="B17" s="4" t="s">
        <v>143</v>
      </c>
      <c r="C17">
        <v>1.2804459170006701</v>
      </c>
      <c r="D17">
        <v>0.11531520885776776</v>
      </c>
      <c r="E17">
        <v>2.210112939734318E-2</v>
      </c>
      <c r="F17">
        <v>9.5721987539009888E-4</v>
      </c>
      <c r="G17">
        <v>-25.666853871535434</v>
      </c>
      <c r="H17">
        <v>5.7414297406071029</v>
      </c>
      <c r="I17">
        <v>5.7576442356990366E-2</v>
      </c>
      <c r="J17">
        <v>0.91736908474758694</v>
      </c>
    </row>
    <row r="18" spans="1:10" x14ac:dyDescent="0.2">
      <c r="A18" t="s">
        <v>173</v>
      </c>
      <c r="B18" s="4" t="s">
        <v>144</v>
      </c>
      <c r="C18">
        <v>1.3131294614836742</v>
      </c>
      <c r="D18">
        <v>0.11516162065988249</v>
      </c>
      <c r="E18">
        <v>1.9142332592765796E-2</v>
      </c>
      <c r="F18">
        <v>8.2453838724395477E-4</v>
      </c>
      <c r="G18">
        <v>-25.645223165077208</v>
      </c>
      <c r="H18">
        <v>6.0649890649126954</v>
      </c>
      <c r="I18">
        <v>6.703363019877849E-2</v>
      </c>
      <c r="J18">
        <v>0.18373268254076991</v>
      </c>
    </row>
    <row r="20" spans="1:10" ht="34" x14ac:dyDescent="0.2">
      <c r="A20" s="9" t="s">
        <v>248</v>
      </c>
      <c r="B20" s="8" t="s">
        <v>145</v>
      </c>
      <c r="C20" s="8" t="s">
        <v>249</v>
      </c>
      <c r="D20" s="8" t="s">
        <v>250</v>
      </c>
    </row>
    <row r="21" spans="1:10" x14ac:dyDescent="0.2">
      <c r="A21" t="s">
        <v>163</v>
      </c>
      <c r="B21" s="4">
        <v>1</v>
      </c>
      <c r="C21">
        <f>C$6</f>
        <v>44.191292346666664</v>
      </c>
      <c r="D21">
        <f>D$6</f>
        <v>2.9897593093333334</v>
      </c>
    </row>
    <row r="22" spans="1:10" x14ac:dyDescent="0.2">
      <c r="A22" t="s">
        <v>164</v>
      </c>
      <c r="B22" s="4">
        <v>2</v>
      </c>
      <c r="C22">
        <f>C$6</f>
        <v>44.191292346666664</v>
      </c>
      <c r="D22">
        <f>D$6</f>
        <v>2.9897593093333334</v>
      </c>
    </row>
    <row r="23" spans="1:10" x14ac:dyDescent="0.2">
      <c r="A23" t="s">
        <v>165</v>
      </c>
      <c r="B23" s="4">
        <v>3</v>
      </c>
      <c r="C23">
        <f>C$2</f>
        <v>44.428993437610451</v>
      </c>
      <c r="D23">
        <f>D$2</f>
        <v>3.3734438438229866</v>
      </c>
    </row>
    <row r="24" spans="1:10" x14ac:dyDescent="0.2">
      <c r="A24" t="s">
        <v>166</v>
      </c>
      <c r="B24" s="4">
        <v>4</v>
      </c>
      <c r="C24">
        <f>C$5</f>
        <v>44.885559300934261</v>
      </c>
      <c r="D24">
        <f>D$5</f>
        <v>2.0413729690806153</v>
      </c>
    </row>
    <row r="25" spans="1:10" x14ac:dyDescent="0.2">
      <c r="A25" t="s">
        <v>167</v>
      </c>
      <c r="B25" s="4">
        <v>5</v>
      </c>
      <c r="C25">
        <f>C$4</f>
        <v>49.628556188973313</v>
      </c>
      <c r="D25">
        <f>D$4</f>
        <v>1.276328906430696</v>
      </c>
      <c r="F25" s="4"/>
    </row>
    <row r="26" spans="1:10" x14ac:dyDescent="0.2">
      <c r="A26" t="s">
        <v>168</v>
      </c>
      <c r="B26" s="4">
        <v>6</v>
      </c>
      <c r="C26">
        <f>C$2</f>
        <v>44.428993437610451</v>
      </c>
      <c r="D26">
        <f>D$2</f>
        <v>3.3734438438229866</v>
      </c>
    </row>
    <row r="27" spans="1:10" x14ac:dyDescent="0.2">
      <c r="A27" t="s">
        <v>169</v>
      </c>
      <c r="B27" s="4">
        <v>7</v>
      </c>
      <c r="C27">
        <f>C$5</f>
        <v>44.885559300934261</v>
      </c>
      <c r="D27">
        <f>D$5</f>
        <v>2.0413729690806153</v>
      </c>
    </row>
    <row r="28" spans="1:10" x14ac:dyDescent="0.2">
      <c r="A28" t="s">
        <v>170</v>
      </c>
      <c r="B28" s="4">
        <v>8</v>
      </c>
      <c r="C28">
        <f>C$4</f>
        <v>49.628556188973313</v>
      </c>
      <c r="D28">
        <f>D$4</f>
        <v>1.276328906430696</v>
      </c>
    </row>
    <row r="29" spans="1:10" x14ac:dyDescent="0.2">
      <c r="A29" t="s">
        <v>171</v>
      </c>
      <c r="B29" s="4">
        <v>9</v>
      </c>
      <c r="C29">
        <f>C$3</f>
        <v>46.044713286052506</v>
      </c>
      <c r="D29">
        <f>D$3</f>
        <v>0.77153419099617648</v>
      </c>
    </row>
    <row r="30" spans="1:10" x14ac:dyDescent="0.2">
      <c r="B30" s="4"/>
    </row>
    <row r="31" spans="1:10" x14ac:dyDescent="0.2">
      <c r="B3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61C9-714B-7849-9F2D-42BAD0290041}">
  <dimension ref="A1:J37"/>
  <sheetViews>
    <sheetView zoomScale="137" workbookViewId="0">
      <selection activeCell="L7" sqref="L7"/>
    </sheetView>
  </sheetViews>
  <sheetFormatPr baseColWidth="10" defaultRowHeight="16" x14ac:dyDescent="0.2"/>
  <sheetData>
    <row r="1" spans="1:10" x14ac:dyDescent="0.2">
      <c r="D1" t="s">
        <v>210</v>
      </c>
      <c r="F1" s="60" t="s">
        <v>219</v>
      </c>
      <c r="G1" s="60"/>
      <c r="H1" s="60"/>
      <c r="I1" s="60"/>
      <c r="J1" s="60"/>
    </row>
    <row r="2" spans="1:10" ht="85" x14ac:dyDescent="0.2">
      <c r="A2" t="s">
        <v>212</v>
      </c>
      <c r="B2" t="s">
        <v>211</v>
      </c>
      <c r="C2" s="2" t="s">
        <v>142</v>
      </c>
      <c r="D2" s="21" t="s">
        <v>220</v>
      </c>
      <c r="E2" s="22" t="s">
        <v>221</v>
      </c>
      <c r="F2" s="9" t="s">
        <v>229</v>
      </c>
      <c r="G2" s="9" t="s">
        <v>230</v>
      </c>
      <c r="H2" t="s">
        <v>228</v>
      </c>
      <c r="I2" s="9" t="s">
        <v>227</v>
      </c>
      <c r="J2" s="9" t="s">
        <v>257</v>
      </c>
    </row>
    <row r="3" spans="1:10" x14ac:dyDescent="0.2">
      <c r="A3" s="12" t="s">
        <v>163</v>
      </c>
      <c r="B3">
        <v>1</v>
      </c>
      <c r="C3" s="4" t="s">
        <v>27</v>
      </c>
      <c r="D3" s="12">
        <v>56.250599999999999</v>
      </c>
      <c r="E3" s="23">
        <v>37.698020300000003</v>
      </c>
      <c r="F3" s="12">
        <v>55.717300000000002</v>
      </c>
      <c r="G3" s="12">
        <v>9.6814999999999998</v>
      </c>
      <c r="H3">
        <f>F3-G3</f>
        <v>46.035800000000002</v>
      </c>
      <c r="I3" s="12">
        <v>0.1545806602</v>
      </c>
      <c r="J3">
        <f>H3-H3*I3</f>
        <v>38.919555643164841</v>
      </c>
    </row>
    <row r="4" spans="1:10" x14ac:dyDescent="0.2">
      <c r="A4" s="12" t="s">
        <v>163</v>
      </c>
      <c r="B4">
        <v>1</v>
      </c>
      <c r="C4" s="4" t="s">
        <v>30</v>
      </c>
      <c r="D4" s="12">
        <v>55.9285</v>
      </c>
      <c r="E4" s="23">
        <v>37.423294400000003</v>
      </c>
      <c r="F4" s="12">
        <v>55.345300000000002</v>
      </c>
      <c r="G4" s="12">
        <v>9.4039000000000001</v>
      </c>
      <c r="H4">
        <f t="shared" ref="H4:H35" si="0">F4-G4</f>
        <v>45.941400000000002</v>
      </c>
      <c r="I4" s="12">
        <v>0.1585617124</v>
      </c>
      <c r="J4">
        <f t="shared" ref="J4:J35" si="1">H4-H4*I4</f>
        <v>38.656852945946639</v>
      </c>
    </row>
    <row r="5" spans="1:10" x14ac:dyDescent="0.2">
      <c r="A5" s="12" t="s">
        <v>163</v>
      </c>
      <c r="B5">
        <v>1</v>
      </c>
      <c r="C5" s="4" t="s">
        <v>33</v>
      </c>
      <c r="D5" s="12">
        <v>55.009799999999998</v>
      </c>
      <c r="E5" s="23">
        <v>37.458123299999997</v>
      </c>
      <c r="F5" s="12">
        <v>54.483899999999998</v>
      </c>
      <c r="G5" s="12">
        <v>9.4111999999999991</v>
      </c>
      <c r="H5">
        <f t="shared" si="0"/>
        <v>45.072699999999998</v>
      </c>
      <c r="I5" s="12">
        <v>0.14151859720000001</v>
      </c>
      <c r="J5">
        <f t="shared" si="1"/>
        <v>38.694074723983555</v>
      </c>
    </row>
    <row r="6" spans="1:10" x14ac:dyDescent="0.2">
      <c r="A6" s="16" t="s">
        <v>164</v>
      </c>
      <c r="B6" s="17">
        <v>2</v>
      </c>
      <c r="C6" s="18" t="s">
        <v>36</v>
      </c>
      <c r="D6" s="12">
        <v>56.186999999999998</v>
      </c>
      <c r="E6" s="23">
        <v>37.446566799999999</v>
      </c>
      <c r="F6" s="12">
        <v>55.8598</v>
      </c>
      <c r="G6" s="12">
        <v>9.6095000000000006</v>
      </c>
      <c r="H6">
        <f t="shared" si="0"/>
        <v>46.250299999999996</v>
      </c>
      <c r="I6" s="12">
        <v>0.1663573756</v>
      </c>
      <c r="J6">
        <f t="shared" si="1"/>
        <v>38.556221471287316</v>
      </c>
    </row>
    <row r="7" spans="1:10" x14ac:dyDescent="0.2">
      <c r="A7" s="12" t="s">
        <v>164</v>
      </c>
      <c r="B7">
        <v>2</v>
      </c>
      <c r="C7" s="4" t="s">
        <v>39</v>
      </c>
      <c r="D7" s="12">
        <v>56.215400000000002</v>
      </c>
      <c r="E7" s="23">
        <v>37.526505899999997</v>
      </c>
      <c r="F7" s="12">
        <v>55.572400000000002</v>
      </c>
      <c r="G7" s="12">
        <v>9.6189999999999998</v>
      </c>
      <c r="H7">
        <f t="shared" si="0"/>
        <v>45.953400000000002</v>
      </c>
      <c r="I7" s="12">
        <v>0.1586312208</v>
      </c>
      <c r="J7">
        <f t="shared" si="1"/>
        <v>38.663756058089284</v>
      </c>
    </row>
    <row r="8" spans="1:10" x14ac:dyDescent="0.2">
      <c r="A8" s="13" t="s">
        <v>164</v>
      </c>
      <c r="B8" s="14">
        <v>2</v>
      </c>
      <c r="C8" s="15" t="s">
        <v>42</v>
      </c>
      <c r="D8" s="19">
        <v>56.254100000000001</v>
      </c>
      <c r="E8" s="23">
        <v>37.5300127</v>
      </c>
      <c r="F8" s="12">
        <v>55.615499999999997</v>
      </c>
      <c r="G8" s="12">
        <v>9.6550999999999991</v>
      </c>
      <c r="H8">
        <f t="shared" si="0"/>
        <v>45.9604</v>
      </c>
      <c r="I8" s="12">
        <v>0.1596964793</v>
      </c>
      <c r="J8">
        <f t="shared" si="1"/>
        <v>38.620685932780276</v>
      </c>
    </row>
    <row r="9" spans="1:10" x14ac:dyDescent="0.2">
      <c r="A9" s="12" t="s">
        <v>165</v>
      </c>
      <c r="B9">
        <v>3</v>
      </c>
      <c r="C9" s="4" t="s">
        <v>45</v>
      </c>
      <c r="D9" s="12">
        <v>55.915199999999999</v>
      </c>
      <c r="E9" s="23">
        <v>37.505624500000003</v>
      </c>
      <c r="F9" s="12">
        <v>55.3078</v>
      </c>
      <c r="G9" s="12">
        <v>9.5091000000000001</v>
      </c>
      <c r="H9">
        <f t="shared" si="0"/>
        <v>45.798699999999997</v>
      </c>
      <c r="I9" s="12">
        <v>0.16247427240000001</v>
      </c>
      <c r="J9">
        <f t="shared" si="1"/>
        <v>38.357589540634116</v>
      </c>
    </row>
    <row r="10" spans="1:10" x14ac:dyDescent="0.2">
      <c r="A10" s="12" t="s">
        <v>165</v>
      </c>
      <c r="B10">
        <v>3</v>
      </c>
      <c r="C10" s="4" t="s">
        <v>48</v>
      </c>
      <c r="D10" s="19">
        <v>56.282800000000002</v>
      </c>
      <c r="E10" s="23">
        <v>37.550336199999997</v>
      </c>
      <c r="F10" s="12">
        <v>55.924999999999997</v>
      </c>
      <c r="G10" s="12">
        <v>9.6974999999999998</v>
      </c>
      <c r="H10">
        <f t="shared" si="0"/>
        <v>46.227499999999999</v>
      </c>
      <c r="I10" s="12">
        <v>0.16529324379999999</v>
      </c>
      <c r="J10">
        <f t="shared" si="1"/>
        <v>38.586406572235504</v>
      </c>
    </row>
    <row r="11" spans="1:10" x14ac:dyDescent="0.2">
      <c r="A11" s="12" t="s">
        <v>165</v>
      </c>
      <c r="B11">
        <v>3</v>
      </c>
      <c r="C11" s="4" t="s">
        <v>51</v>
      </c>
      <c r="D11" s="19">
        <v>56.259</v>
      </c>
      <c r="E11" s="23">
        <v>37.4605143</v>
      </c>
      <c r="F11" s="12">
        <v>55.809399999999997</v>
      </c>
      <c r="G11" s="12">
        <v>9.6105999999999998</v>
      </c>
      <c r="H11">
        <f t="shared" si="0"/>
        <v>46.198799999999999</v>
      </c>
      <c r="I11" s="12">
        <v>0.1644498345</v>
      </c>
      <c r="J11">
        <f t="shared" si="1"/>
        <v>38.6014149859014</v>
      </c>
    </row>
    <row r="12" spans="1:10" x14ac:dyDescent="0.2">
      <c r="A12" s="16" t="s">
        <v>166</v>
      </c>
      <c r="B12" s="17">
        <v>4</v>
      </c>
      <c r="C12" s="18" t="s">
        <v>54</v>
      </c>
      <c r="D12" s="19">
        <v>56.194099999999999</v>
      </c>
      <c r="E12" s="23">
        <v>37.431105000000002</v>
      </c>
      <c r="F12" s="12">
        <v>55.596299999999999</v>
      </c>
      <c r="G12" s="12">
        <v>9.6141000000000005</v>
      </c>
      <c r="H12">
        <f t="shared" si="0"/>
        <v>45.982199999999999</v>
      </c>
      <c r="I12" s="12">
        <v>0.15541316690000001</v>
      </c>
      <c r="J12">
        <f t="shared" si="1"/>
        <v>38.835960676970821</v>
      </c>
    </row>
    <row r="13" spans="1:10" x14ac:dyDescent="0.2">
      <c r="A13" s="12" t="s">
        <v>166</v>
      </c>
      <c r="B13">
        <v>4</v>
      </c>
      <c r="C13" s="4" t="s">
        <v>57</v>
      </c>
      <c r="D13" s="19">
        <v>56.313499999999998</v>
      </c>
      <c r="E13" s="23">
        <v>37.396515200000003</v>
      </c>
      <c r="F13" s="12">
        <v>55.700899999999997</v>
      </c>
      <c r="G13" s="12">
        <v>9.6999999999999993</v>
      </c>
      <c r="H13">
        <f t="shared" si="0"/>
        <v>46.000900000000001</v>
      </c>
      <c r="I13" s="12">
        <v>0.1542512422</v>
      </c>
      <c r="J13">
        <f t="shared" si="1"/>
        <v>38.905204032682022</v>
      </c>
    </row>
    <row r="14" spans="1:10" x14ac:dyDescent="0.2">
      <c r="A14" s="13" t="s">
        <v>166</v>
      </c>
      <c r="B14" s="14">
        <v>4</v>
      </c>
      <c r="C14" s="15" t="s">
        <v>60</v>
      </c>
      <c r="D14" s="19">
        <v>56.207099999999997</v>
      </c>
      <c r="E14" s="23">
        <v>37.506501200000002</v>
      </c>
      <c r="F14" s="12">
        <v>55.792900000000003</v>
      </c>
      <c r="G14" s="12">
        <v>9.6107999999999993</v>
      </c>
      <c r="H14">
        <f t="shared" si="0"/>
        <v>46.182100000000005</v>
      </c>
      <c r="I14" s="12">
        <v>0.15535241120000001</v>
      </c>
      <c r="J14">
        <f t="shared" si="1"/>
        <v>39.007599410720488</v>
      </c>
    </row>
    <row r="15" spans="1:10" x14ac:dyDescent="0.2">
      <c r="A15" s="12" t="s">
        <v>167</v>
      </c>
      <c r="B15">
        <v>5</v>
      </c>
      <c r="C15" s="4" t="s">
        <v>63</v>
      </c>
      <c r="D15" s="19">
        <v>56.144599999999997</v>
      </c>
      <c r="E15" s="23">
        <v>37.4923146</v>
      </c>
      <c r="F15" s="12">
        <v>55.571800000000003</v>
      </c>
      <c r="G15" s="12">
        <v>9.5435999999999996</v>
      </c>
      <c r="H15">
        <f t="shared" si="0"/>
        <v>46.028200000000005</v>
      </c>
      <c r="I15" s="12">
        <v>0.1626138553</v>
      </c>
      <c r="J15">
        <f t="shared" si="1"/>
        <v>38.543376945480546</v>
      </c>
    </row>
    <row r="16" spans="1:10" x14ac:dyDescent="0.2">
      <c r="A16" s="12" t="s">
        <v>167</v>
      </c>
      <c r="B16">
        <v>5</v>
      </c>
      <c r="C16" s="4" t="s">
        <v>66</v>
      </c>
      <c r="D16" s="19">
        <v>56.2806</v>
      </c>
      <c r="E16" s="23">
        <v>37.404405500000003</v>
      </c>
      <c r="F16" s="12">
        <v>55.670200000000001</v>
      </c>
      <c r="G16" s="12">
        <v>9.6959</v>
      </c>
      <c r="H16">
        <f t="shared" si="0"/>
        <v>45.974299999999999</v>
      </c>
      <c r="I16" s="12">
        <v>0.16589924959999999</v>
      </c>
      <c r="J16">
        <f t="shared" si="1"/>
        <v>38.347198129114716</v>
      </c>
    </row>
    <row r="17" spans="1:10" x14ac:dyDescent="0.2">
      <c r="A17" s="12" t="s">
        <v>167</v>
      </c>
      <c r="B17">
        <v>5</v>
      </c>
      <c r="C17" s="4" t="s">
        <v>69</v>
      </c>
      <c r="D17" s="19">
        <v>56.317300000000003</v>
      </c>
      <c r="E17" s="23">
        <v>37.500762799999997</v>
      </c>
      <c r="F17" s="12">
        <v>55.681699999999999</v>
      </c>
      <c r="G17" s="12">
        <v>9.6996000000000002</v>
      </c>
      <c r="H17">
        <f t="shared" si="0"/>
        <v>45.982100000000003</v>
      </c>
      <c r="I17" s="12">
        <v>0.16003385249999999</v>
      </c>
      <c r="J17">
        <f t="shared" si="1"/>
        <v>38.623407390959756</v>
      </c>
    </row>
    <row r="18" spans="1:10" x14ac:dyDescent="0.2">
      <c r="A18" s="16" t="s">
        <v>168</v>
      </c>
      <c r="B18" s="17">
        <v>6</v>
      </c>
      <c r="C18" s="18" t="s">
        <v>72</v>
      </c>
      <c r="D18" s="19">
        <v>55.411700000000003</v>
      </c>
      <c r="E18" s="23">
        <v>37.524513399999996</v>
      </c>
      <c r="F18" s="12">
        <v>54.928899999999999</v>
      </c>
      <c r="G18" s="12">
        <v>9.6133000000000006</v>
      </c>
      <c r="H18">
        <f t="shared" si="0"/>
        <v>45.315599999999996</v>
      </c>
      <c r="I18" s="12">
        <v>0.16226059970000001</v>
      </c>
      <c r="J18">
        <f t="shared" si="1"/>
        <v>37.962663568234674</v>
      </c>
    </row>
    <row r="19" spans="1:10" x14ac:dyDescent="0.2">
      <c r="A19" s="12" t="s">
        <v>168</v>
      </c>
      <c r="B19">
        <v>6</v>
      </c>
      <c r="C19" s="4" t="s">
        <v>75</v>
      </c>
      <c r="D19" s="19">
        <v>55.525100000000002</v>
      </c>
      <c r="E19" s="23">
        <v>37.571058200000003</v>
      </c>
      <c r="F19" s="12">
        <v>55.016800000000003</v>
      </c>
      <c r="G19" s="12">
        <v>9.7035999999999998</v>
      </c>
      <c r="H19">
        <f t="shared" si="0"/>
        <v>45.313200000000002</v>
      </c>
      <c r="I19" s="12">
        <v>0.16097917279999999</v>
      </c>
      <c r="J19">
        <f t="shared" si="1"/>
        <v>38.01871854707904</v>
      </c>
    </row>
    <row r="20" spans="1:10" x14ac:dyDescent="0.2">
      <c r="A20" s="13" t="s">
        <v>168</v>
      </c>
      <c r="B20" s="14">
        <v>6</v>
      </c>
      <c r="C20" s="15" t="s">
        <v>78</v>
      </c>
      <c r="D20" s="12">
        <v>55.409300000000002</v>
      </c>
      <c r="E20" s="23">
        <v>37.576398099999999</v>
      </c>
      <c r="F20" s="12">
        <v>54.909700000000001</v>
      </c>
      <c r="G20" s="12">
        <v>9.5448000000000004</v>
      </c>
      <c r="H20">
        <f t="shared" si="0"/>
        <v>45.364899999999999</v>
      </c>
      <c r="I20" s="12">
        <v>0.16064531109999999</v>
      </c>
      <c r="J20">
        <f t="shared" si="1"/>
        <v>38.077241526479611</v>
      </c>
    </row>
    <row r="21" spans="1:10" x14ac:dyDescent="0.2">
      <c r="A21" s="12" t="s">
        <v>169</v>
      </c>
      <c r="B21">
        <v>7</v>
      </c>
      <c r="C21" s="4" t="s">
        <v>81</v>
      </c>
      <c r="D21" s="12">
        <v>55.533000000000001</v>
      </c>
      <c r="E21" s="23">
        <v>37.527541999999997</v>
      </c>
      <c r="F21" s="12">
        <v>54.912199999999999</v>
      </c>
      <c r="G21" s="12">
        <v>9.6959</v>
      </c>
      <c r="H21">
        <f t="shared" si="0"/>
        <v>45.216299999999997</v>
      </c>
      <c r="I21" s="12">
        <v>0.15869449129999999</v>
      </c>
      <c r="J21">
        <f t="shared" si="1"/>
        <v>38.040722273031804</v>
      </c>
    </row>
    <row r="22" spans="1:10" x14ac:dyDescent="0.2">
      <c r="A22" s="12" t="s">
        <v>169</v>
      </c>
      <c r="B22">
        <v>7</v>
      </c>
      <c r="C22" s="4" t="s">
        <v>84</v>
      </c>
      <c r="D22" s="12">
        <v>55.547699999999999</v>
      </c>
      <c r="E22" s="23">
        <v>37.508971899999999</v>
      </c>
      <c r="F22" s="12">
        <v>55.081600000000002</v>
      </c>
      <c r="G22" s="12">
        <v>9.6964000000000006</v>
      </c>
      <c r="H22">
        <f t="shared" si="0"/>
        <v>45.385199999999998</v>
      </c>
      <c r="I22" s="12">
        <v>0.1597742908</v>
      </c>
      <c r="J22">
        <f t="shared" si="1"/>
        <v>38.133811857183836</v>
      </c>
    </row>
    <row r="23" spans="1:10" x14ac:dyDescent="0.2">
      <c r="A23" s="12" t="s">
        <v>169</v>
      </c>
      <c r="B23">
        <v>7</v>
      </c>
      <c r="C23" s="4" t="s">
        <v>87</v>
      </c>
      <c r="D23" s="12">
        <v>55.496499999999997</v>
      </c>
      <c r="E23" s="23">
        <v>37.473345999999999</v>
      </c>
      <c r="F23" s="12">
        <v>55.287799999999997</v>
      </c>
      <c r="G23" s="12">
        <v>9.6584000000000003</v>
      </c>
      <c r="H23">
        <f t="shared" si="0"/>
        <v>45.629399999999997</v>
      </c>
      <c r="I23" s="12">
        <v>0.1683320261</v>
      </c>
      <c r="J23">
        <f t="shared" si="1"/>
        <v>37.948510648272659</v>
      </c>
    </row>
    <row r="24" spans="1:10" x14ac:dyDescent="0.2">
      <c r="A24" s="16" t="s">
        <v>170</v>
      </c>
      <c r="B24" s="17">
        <v>8</v>
      </c>
      <c r="C24" s="18" t="s">
        <v>90</v>
      </c>
      <c r="D24" s="12">
        <v>55.3566</v>
      </c>
      <c r="E24" s="23">
        <v>37.552408399999997</v>
      </c>
      <c r="F24" s="12">
        <v>55.0426</v>
      </c>
      <c r="G24" s="12">
        <v>9.5465999999999998</v>
      </c>
      <c r="H24">
        <f t="shared" si="0"/>
        <v>45.496000000000002</v>
      </c>
      <c r="I24" s="12">
        <v>0.1647611917</v>
      </c>
      <c r="J24">
        <f t="shared" si="1"/>
        <v>38.000024822416805</v>
      </c>
    </row>
    <row r="25" spans="1:10" x14ac:dyDescent="0.2">
      <c r="A25" s="12" t="s">
        <v>170</v>
      </c>
      <c r="B25">
        <v>8</v>
      </c>
      <c r="C25" s="4" t="s">
        <v>93</v>
      </c>
      <c r="D25" s="12">
        <v>55.568300000000001</v>
      </c>
      <c r="E25" s="23">
        <v>37.458282699999998</v>
      </c>
      <c r="F25" s="12">
        <v>55.240299999999998</v>
      </c>
      <c r="G25" s="12">
        <v>9.6998999999999995</v>
      </c>
      <c r="H25">
        <f t="shared" si="0"/>
        <v>45.540399999999998</v>
      </c>
      <c r="I25" s="12">
        <v>0.1694391905</v>
      </c>
      <c r="J25">
        <f t="shared" si="1"/>
        <v>37.824071488953798</v>
      </c>
    </row>
    <row r="26" spans="1:10" x14ac:dyDescent="0.2">
      <c r="A26" s="13" t="s">
        <v>170</v>
      </c>
      <c r="B26" s="14">
        <v>8</v>
      </c>
      <c r="C26" s="15" t="s">
        <v>96</v>
      </c>
      <c r="D26" s="12">
        <v>55.505400000000002</v>
      </c>
      <c r="E26" s="23">
        <v>37.408868699999999</v>
      </c>
      <c r="F26" s="12">
        <v>55.306800000000003</v>
      </c>
      <c r="G26" s="12">
        <v>9.6816999999999993</v>
      </c>
      <c r="H26">
        <f t="shared" si="0"/>
        <v>45.625100000000003</v>
      </c>
      <c r="I26" s="12">
        <v>0.17294809280000001</v>
      </c>
      <c r="J26">
        <f t="shared" si="1"/>
        <v>37.734325971190721</v>
      </c>
    </row>
    <row r="27" spans="1:10" x14ac:dyDescent="0.2">
      <c r="A27" s="12" t="s">
        <v>171</v>
      </c>
      <c r="B27">
        <v>9</v>
      </c>
      <c r="C27" s="4" t="s">
        <v>99</v>
      </c>
      <c r="D27" s="12">
        <v>55.373899999999999</v>
      </c>
      <c r="E27" s="23">
        <v>37.501878599999998</v>
      </c>
      <c r="F27" s="12">
        <v>55.075800000000001</v>
      </c>
      <c r="G27" s="12">
        <v>9.5479000000000003</v>
      </c>
      <c r="H27">
        <f t="shared" si="0"/>
        <v>45.527900000000002</v>
      </c>
      <c r="I27" s="12">
        <v>0.17209855099999999</v>
      </c>
      <c r="J27">
        <f t="shared" si="1"/>
        <v>37.6926143799271</v>
      </c>
    </row>
    <row r="28" spans="1:10" x14ac:dyDescent="0.2">
      <c r="A28" s="12" t="s">
        <v>171</v>
      </c>
      <c r="B28">
        <v>9</v>
      </c>
      <c r="C28" s="4" t="s">
        <v>102</v>
      </c>
      <c r="D28" s="12">
        <v>55.497799999999998</v>
      </c>
      <c r="E28" s="23">
        <v>37.506580900000003</v>
      </c>
      <c r="F28" s="12">
        <v>55.202599999999997</v>
      </c>
      <c r="G28" s="12">
        <v>9.6153999999999993</v>
      </c>
      <c r="H28">
        <f t="shared" si="0"/>
        <v>45.587199999999996</v>
      </c>
      <c r="I28" s="12">
        <v>0.17488046600000001</v>
      </c>
      <c r="J28">
        <f t="shared" si="1"/>
        <v>37.614889220364795</v>
      </c>
    </row>
    <row r="29" spans="1:10" x14ac:dyDescent="0.2">
      <c r="A29" s="12" t="s">
        <v>171</v>
      </c>
      <c r="B29">
        <v>9</v>
      </c>
      <c r="C29" s="4" t="s">
        <v>105</v>
      </c>
      <c r="D29" s="12">
        <v>55.5503</v>
      </c>
      <c r="E29" s="23">
        <v>37.555994900000002</v>
      </c>
      <c r="F29" s="12">
        <v>55.212600000000002</v>
      </c>
      <c r="G29" s="12">
        <v>9.6805000000000003</v>
      </c>
      <c r="H29">
        <f t="shared" si="0"/>
        <v>45.5321</v>
      </c>
      <c r="I29" s="12">
        <v>0.1741143231</v>
      </c>
      <c r="J29">
        <f t="shared" si="1"/>
        <v>37.60430922917849</v>
      </c>
    </row>
    <row r="30" spans="1:10" x14ac:dyDescent="0.2">
      <c r="A30" s="16" t="s">
        <v>172</v>
      </c>
      <c r="B30" s="17" t="s">
        <v>143</v>
      </c>
      <c r="C30" s="18" t="s">
        <v>108</v>
      </c>
      <c r="D30" s="12">
        <v>54.673200000000001</v>
      </c>
      <c r="E30" s="23">
        <v>37.931376</v>
      </c>
      <c r="F30" s="12">
        <v>54.441499999999998</v>
      </c>
      <c r="G30" s="12">
        <v>9.5419</v>
      </c>
      <c r="H30">
        <f t="shared" si="0"/>
        <v>44.8996</v>
      </c>
      <c r="I30" s="12">
        <v>0.17254505849999999</v>
      </c>
      <c r="J30">
        <f t="shared" si="1"/>
        <v>37.152395891373402</v>
      </c>
    </row>
    <row r="31" spans="1:10" x14ac:dyDescent="0.2">
      <c r="A31" s="12" t="s">
        <v>172</v>
      </c>
      <c r="B31" t="s">
        <v>143</v>
      </c>
      <c r="C31" s="4" t="s">
        <v>111</v>
      </c>
      <c r="D31" s="12">
        <v>54.873100000000001</v>
      </c>
      <c r="E31" s="23">
        <v>37.877616000000003</v>
      </c>
      <c r="F31" s="12">
        <v>54.630099999999999</v>
      </c>
      <c r="G31" s="12">
        <v>9.7119999999999997</v>
      </c>
      <c r="H31">
        <f t="shared" si="0"/>
        <v>44.918099999999995</v>
      </c>
      <c r="I31" s="12">
        <v>0.17077642430000001</v>
      </c>
      <c r="J31">
        <f t="shared" si="1"/>
        <v>37.247147495650168</v>
      </c>
    </row>
    <row r="32" spans="1:10" x14ac:dyDescent="0.2">
      <c r="A32" s="13" t="s">
        <v>172</v>
      </c>
      <c r="B32" s="14" t="s">
        <v>143</v>
      </c>
      <c r="C32" s="15" t="s">
        <v>114</v>
      </c>
      <c r="D32" s="12">
        <v>54.789099999999998</v>
      </c>
      <c r="E32" s="23">
        <v>37.979675999999998</v>
      </c>
      <c r="F32" s="12">
        <v>54.542700000000004</v>
      </c>
      <c r="G32" s="12">
        <v>9.6580999999999992</v>
      </c>
      <c r="H32">
        <f t="shared" si="0"/>
        <v>44.884600000000006</v>
      </c>
      <c r="I32" s="12">
        <v>0.17095770220000001</v>
      </c>
      <c r="J32">
        <f t="shared" si="1"/>
        <v>37.211231919833885</v>
      </c>
    </row>
    <row r="33" spans="1:10" x14ac:dyDescent="0.2">
      <c r="A33" s="12" t="s">
        <v>173</v>
      </c>
      <c r="B33" t="s">
        <v>144</v>
      </c>
      <c r="C33" s="4" t="s">
        <v>117</v>
      </c>
      <c r="D33" s="12">
        <v>54.805100000000003</v>
      </c>
      <c r="E33" s="23">
        <v>37.537424799999997</v>
      </c>
      <c r="F33" s="12">
        <v>54.598300000000002</v>
      </c>
      <c r="G33" s="12">
        <v>9.6975999999999996</v>
      </c>
      <c r="H33">
        <f t="shared" si="0"/>
        <v>44.900700000000001</v>
      </c>
      <c r="I33" s="12">
        <v>0.1722840336</v>
      </c>
      <c r="J33">
        <f t="shared" si="1"/>
        <v>37.165026292536481</v>
      </c>
    </row>
    <row r="34" spans="1:10" x14ac:dyDescent="0.2">
      <c r="A34" s="12" t="s">
        <v>173</v>
      </c>
      <c r="B34" t="s">
        <v>144</v>
      </c>
      <c r="C34" s="4" t="s">
        <v>120</v>
      </c>
      <c r="D34" s="12">
        <v>54.640799999999999</v>
      </c>
      <c r="E34" s="23">
        <v>37.530172100000001</v>
      </c>
      <c r="F34" s="12">
        <v>54.4482</v>
      </c>
      <c r="G34" s="12">
        <v>9.5471000000000004</v>
      </c>
      <c r="H34">
        <f t="shared" si="0"/>
        <v>44.9011</v>
      </c>
      <c r="I34" s="12">
        <v>0.17204098570000001</v>
      </c>
      <c r="J34">
        <f t="shared" si="1"/>
        <v>37.17627049698573</v>
      </c>
    </row>
    <row r="35" spans="1:10" x14ac:dyDescent="0.2">
      <c r="A35" s="12" t="s">
        <v>173</v>
      </c>
      <c r="B35" t="s">
        <v>144</v>
      </c>
      <c r="C35" s="4" t="s">
        <v>123</v>
      </c>
      <c r="D35" s="12">
        <v>54.661799999999999</v>
      </c>
      <c r="E35" s="23">
        <v>37.505465100000002</v>
      </c>
      <c r="F35" s="12">
        <v>54.422600000000003</v>
      </c>
      <c r="G35" s="12">
        <v>9.5457000000000001</v>
      </c>
      <c r="H35">
        <f t="shared" si="0"/>
        <v>44.876900000000006</v>
      </c>
      <c r="I35" s="12">
        <v>0.17223316620000001</v>
      </c>
      <c r="J35">
        <f t="shared" si="1"/>
        <v>37.147609423759228</v>
      </c>
    </row>
    <row r="37" spans="1:10" x14ac:dyDescent="0.2">
      <c r="A37" s="12" t="s">
        <v>245</v>
      </c>
      <c r="B37">
        <v>0.16</v>
      </c>
      <c r="C37" s="4" t="s">
        <v>246</v>
      </c>
    </row>
  </sheetData>
  <mergeCells count="1">
    <mergeCell ref="F1:J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CBCA-0AA0-1A46-842B-82356F83AA1F}">
  <dimension ref="A1:AM67"/>
  <sheetViews>
    <sheetView topLeftCell="AC1" workbookViewId="0">
      <selection activeCell="AG3" sqref="AG3"/>
    </sheetView>
  </sheetViews>
  <sheetFormatPr baseColWidth="10" defaultRowHeight="16" x14ac:dyDescent="0.2"/>
  <cols>
    <col min="3" max="6" width="0" hidden="1" customWidth="1"/>
    <col min="8" max="8" width="0" hidden="1" customWidth="1"/>
    <col min="10" max="18" width="0" hidden="1" customWidth="1"/>
    <col min="20" max="27" width="0" hidden="1" customWidth="1"/>
    <col min="30" max="30" width="15" bestFit="1" customWidth="1"/>
    <col min="31" max="31" width="29.33203125" bestFit="1" customWidth="1"/>
    <col min="32" max="32" width="29.5" bestFit="1" customWidth="1"/>
    <col min="33" max="33" width="28" bestFit="1" customWidth="1"/>
    <col min="34" max="34" width="28.5" bestFit="1" customWidth="1"/>
    <col min="35" max="35" width="24" bestFit="1" customWidth="1"/>
    <col min="36" max="36" width="24.1640625" bestFit="1" customWidth="1"/>
    <col min="37" max="37" width="23" bestFit="1" customWidth="1"/>
    <col min="38" max="38" width="23.1640625" bestFit="1" customWidth="1"/>
    <col min="39" max="39" width="21.6640625" bestFit="1" customWidth="1"/>
  </cols>
  <sheetData>
    <row r="1" spans="1:39" x14ac:dyDescent="0.2">
      <c r="A1" t="s">
        <v>142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39" x14ac:dyDescent="0.2">
      <c r="A2">
        <v>1</v>
      </c>
      <c r="B2" t="s">
        <v>27</v>
      </c>
      <c r="C2" t="s">
        <v>28</v>
      </c>
      <c r="D2">
        <v>10</v>
      </c>
      <c r="E2">
        <v>29.669</v>
      </c>
      <c r="F2">
        <v>0.67515911026481756</v>
      </c>
      <c r="G2">
        <v>2.2756382428286011</v>
      </c>
      <c r="H2">
        <v>6.1183354314228687E-2</v>
      </c>
      <c r="I2">
        <v>0.20621980624297651</v>
      </c>
      <c r="J2">
        <v>27.266999999999999</v>
      </c>
      <c r="K2">
        <v>1238</v>
      </c>
      <c r="L2">
        <v>0</v>
      </c>
      <c r="M2">
        <v>-4</v>
      </c>
      <c r="N2">
        <v>1.2</v>
      </c>
      <c r="O2">
        <v>1.1769810000000001</v>
      </c>
      <c r="P2">
        <v>1.8337488</v>
      </c>
      <c r="Q2">
        <v>20.907</v>
      </c>
      <c r="R2">
        <v>-21.366769230769229</v>
      </c>
      <c r="S2">
        <v>-21.539081944677569</v>
      </c>
      <c r="T2">
        <v>25.09</v>
      </c>
      <c r="U2">
        <v>1736</v>
      </c>
      <c r="V2">
        <v>12.8</v>
      </c>
      <c r="W2">
        <v>7</v>
      </c>
      <c r="X2">
        <v>0.74246199999999996</v>
      </c>
      <c r="Y2">
        <v>5.484</v>
      </c>
      <c r="Z2">
        <v>5.484</v>
      </c>
      <c r="AA2">
        <v>5.3622727272727273</v>
      </c>
      <c r="AB2">
        <v>5.361360869528661</v>
      </c>
      <c r="AD2" t="s">
        <v>174</v>
      </c>
      <c r="AE2" s="3" t="s">
        <v>145</v>
      </c>
      <c r="AF2" t="s">
        <v>147</v>
      </c>
      <c r="AG2" t="s">
        <v>148</v>
      </c>
      <c r="AH2" s="55" t="s">
        <v>149</v>
      </c>
      <c r="AI2" s="55" t="s">
        <v>150</v>
      </c>
      <c r="AJ2" t="s">
        <v>151</v>
      </c>
      <c r="AK2" t="s">
        <v>152</v>
      </c>
      <c r="AL2" t="s">
        <v>153</v>
      </c>
      <c r="AM2" t="s">
        <v>154</v>
      </c>
    </row>
    <row r="3" spans="1:39" x14ac:dyDescent="0.2">
      <c r="A3">
        <v>1</v>
      </c>
      <c r="B3" t="s">
        <v>27</v>
      </c>
      <c r="C3" t="s">
        <v>29</v>
      </c>
      <c r="D3">
        <v>11</v>
      </c>
      <c r="E3">
        <v>28.236000000000001</v>
      </c>
      <c r="F3">
        <v>0.65575203485746336</v>
      </c>
      <c r="G3">
        <v>2.3223970635269282</v>
      </c>
      <c r="H3">
        <v>5.9219290840183257E-2</v>
      </c>
      <c r="I3">
        <v>0.209729745148687</v>
      </c>
      <c r="J3">
        <v>26.45</v>
      </c>
      <c r="K3">
        <v>1218</v>
      </c>
      <c r="L3">
        <v>0.4</v>
      </c>
      <c r="M3">
        <v>-3.5</v>
      </c>
      <c r="N3">
        <v>1.8</v>
      </c>
      <c r="O3">
        <v>1.1770205</v>
      </c>
      <c r="P3">
        <v>1.8342993999999999</v>
      </c>
      <c r="Q3">
        <v>20.927</v>
      </c>
      <c r="R3">
        <v>-21.34676923076923</v>
      </c>
      <c r="S3">
        <v>-21.531959042022681</v>
      </c>
      <c r="T3">
        <v>24.256</v>
      </c>
      <c r="U3">
        <v>1724</v>
      </c>
      <c r="V3">
        <v>15.1</v>
      </c>
      <c r="W3">
        <v>9.6</v>
      </c>
      <c r="X3">
        <v>0.74232609999999999</v>
      </c>
      <c r="Y3">
        <v>5.4690000000000003</v>
      </c>
      <c r="Z3">
        <v>5.4690000000000003</v>
      </c>
      <c r="AA3">
        <v>5.3472727272727276</v>
      </c>
      <c r="AB3">
        <v>5.3571216140069406</v>
      </c>
      <c r="AD3" t="s">
        <v>163</v>
      </c>
      <c r="AE3" s="4">
        <v>1</v>
      </c>
      <c r="AF3">
        <v>2.2856116554624637</v>
      </c>
      <c r="AG3">
        <v>0.20893578340807109</v>
      </c>
      <c r="AH3" s="55">
        <v>0.11087527376935595</v>
      </c>
      <c r="AI3" s="55">
        <v>5.2480667739067911E-3</v>
      </c>
      <c r="AJ3">
        <v>-21.637357375511105</v>
      </c>
      <c r="AK3">
        <v>5.312483374479835</v>
      </c>
      <c r="AL3" s="55">
        <v>0.38338464603030115</v>
      </c>
      <c r="AM3">
        <v>0.12670456733352545</v>
      </c>
    </row>
    <row r="4" spans="1:39" x14ac:dyDescent="0.2">
      <c r="A4">
        <v>1</v>
      </c>
      <c r="B4" t="s">
        <v>30</v>
      </c>
      <c r="C4" t="s">
        <v>31</v>
      </c>
      <c r="D4">
        <v>12</v>
      </c>
      <c r="E4">
        <v>31.036999999999999</v>
      </c>
      <c r="F4">
        <v>0.73733731169299932</v>
      </c>
      <c r="G4">
        <v>2.375671977617035</v>
      </c>
      <c r="H4">
        <v>6.6469064921569773E-2</v>
      </c>
      <c r="I4">
        <v>0.2141607272660688</v>
      </c>
      <c r="J4">
        <v>29.895</v>
      </c>
      <c r="K4">
        <v>1333</v>
      </c>
      <c r="L4">
        <v>0.3</v>
      </c>
      <c r="M4">
        <v>-3.6</v>
      </c>
      <c r="N4">
        <v>1.7</v>
      </c>
      <c r="O4">
        <v>1.1772757</v>
      </c>
      <c r="P4">
        <v>1.8339694</v>
      </c>
      <c r="Q4">
        <v>21.195</v>
      </c>
      <c r="R4">
        <v>-21.078769230769229</v>
      </c>
      <c r="S4">
        <v>-21.210869017040721</v>
      </c>
      <c r="T4">
        <v>27.347999999999999</v>
      </c>
      <c r="U4">
        <v>1902</v>
      </c>
      <c r="V4">
        <v>14.7</v>
      </c>
      <c r="W4">
        <v>9.1</v>
      </c>
      <c r="X4">
        <v>0.74254589999999998</v>
      </c>
      <c r="Y4">
        <v>5.6159999999999997</v>
      </c>
      <c r="Z4">
        <v>5.6159999999999997</v>
      </c>
      <c r="AA4">
        <v>5.494272727272727</v>
      </c>
      <c r="AB4">
        <v>5.51444855161186</v>
      </c>
      <c r="AD4" t="s">
        <v>164</v>
      </c>
      <c r="AE4" s="4">
        <v>2</v>
      </c>
      <c r="AF4">
        <v>2.6116099034973903</v>
      </c>
      <c r="AG4">
        <v>0.2237420337030922</v>
      </c>
      <c r="AH4" s="55">
        <v>9.0290192259632501E-2</v>
      </c>
      <c r="AI4" s="55">
        <v>3.3790967321076833E-3</v>
      </c>
      <c r="AJ4">
        <v>-20.736360504841485</v>
      </c>
      <c r="AK4">
        <v>5.4433111661478115</v>
      </c>
      <c r="AL4" s="55">
        <v>0.16709294564492039</v>
      </c>
      <c r="AM4">
        <v>0.129095522897508</v>
      </c>
    </row>
    <row r="5" spans="1:39" x14ac:dyDescent="0.2">
      <c r="A5">
        <v>1</v>
      </c>
      <c r="B5" t="s">
        <v>30</v>
      </c>
      <c r="C5" t="s">
        <v>32</v>
      </c>
      <c r="D5">
        <v>13</v>
      </c>
      <c r="E5">
        <v>31.132999999999999</v>
      </c>
      <c r="F5">
        <v>0.75475395286066393</v>
      </c>
      <c r="G5">
        <v>2.4242891878735229</v>
      </c>
      <c r="H5">
        <v>6.7230675625221059E-2</v>
      </c>
      <c r="I5">
        <v>0.21594666631940729</v>
      </c>
      <c r="J5">
        <v>30.634</v>
      </c>
      <c r="K5">
        <v>1391</v>
      </c>
      <c r="L5">
        <v>0.7</v>
      </c>
      <c r="M5">
        <v>-3.2</v>
      </c>
      <c r="N5">
        <v>2.5</v>
      </c>
      <c r="O5">
        <v>1.1771225000000001</v>
      </c>
      <c r="P5">
        <v>1.8332463000000001</v>
      </c>
      <c r="Q5">
        <v>21.062999999999999</v>
      </c>
      <c r="R5">
        <v>-21.21076923076923</v>
      </c>
      <c r="S5">
        <v>-21.331893083578361</v>
      </c>
      <c r="T5">
        <v>27.675000000000001</v>
      </c>
      <c r="U5">
        <v>1973</v>
      </c>
      <c r="V5">
        <v>17.399999999999999</v>
      </c>
      <c r="W5">
        <v>12.1</v>
      </c>
      <c r="X5">
        <v>0.74227299999999996</v>
      </c>
      <c r="Y5">
        <v>5.25</v>
      </c>
      <c r="Z5">
        <v>5.25</v>
      </c>
      <c r="AA5">
        <v>5.1282727272727273</v>
      </c>
      <c r="AB5">
        <v>5.1583416823434263</v>
      </c>
      <c r="AD5" t="s">
        <v>165</v>
      </c>
      <c r="AE5" s="4">
        <v>3</v>
      </c>
      <c r="AF5">
        <v>2.3469589376344744</v>
      </c>
      <c r="AG5">
        <v>0.23167507804870621</v>
      </c>
      <c r="AH5" s="55">
        <v>0.10187715492970659</v>
      </c>
      <c r="AI5" s="55">
        <v>7.12612274717954E-3</v>
      </c>
      <c r="AJ5">
        <v>-19.993701681182706</v>
      </c>
      <c r="AK5">
        <v>3.3112437288673866</v>
      </c>
      <c r="AL5" s="55">
        <v>0.45031905845374426</v>
      </c>
      <c r="AM5">
        <v>0.12654828866874057</v>
      </c>
    </row>
    <row r="6" spans="1:39" x14ac:dyDescent="0.2">
      <c r="A6">
        <v>1</v>
      </c>
      <c r="B6" t="s">
        <v>33</v>
      </c>
      <c r="C6" t="s">
        <v>34</v>
      </c>
      <c r="D6">
        <v>14</v>
      </c>
      <c r="E6">
        <v>31.965</v>
      </c>
      <c r="F6">
        <v>0.68877211973715891</v>
      </c>
      <c r="G6">
        <v>2.154769653487123</v>
      </c>
      <c r="H6">
        <v>6.5195209396273879E-2</v>
      </c>
      <c r="I6">
        <v>0.20395810854457649</v>
      </c>
      <c r="J6">
        <v>27.841000000000001</v>
      </c>
      <c r="K6">
        <v>1273</v>
      </c>
      <c r="L6">
        <v>0.4</v>
      </c>
      <c r="M6">
        <v>-3.6</v>
      </c>
      <c r="N6">
        <v>1.8</v>
      </c>
      <c r="O6">
        <v>1.1763840999999999</v>
      </c>
      <c r="P6">
        <v>1.8343293000000001</v>
      </c>
      <c r="Q6">
        <v>20.356999999999999</v>
      </c>
      <c r="R6">
        <v>-21.91676923076923</v>
      </c>
      <c r="S6">
        <v>-22.08014142457866</v>
      </c>
      <c r="T6">
        <v>26.802</v>
      </c>
      <c r="U6">
        <v>1904</v>
      </c>
      <c r="V6">
        <v>15.2</v>
      </c>
      <c r="W6">
        <v>9.5</v>
      </c>
      <c r="X6">
        <v>0.74238040000000005</v>
      </c>
      <c r="Y6">
        <v>5.35</v>
      </c>
      <c r="Z6">
        <v>5.35</v>
      </c>
      <c r="AA6">
        <v>5.228272727272727</v>
      </c>
      <c r="AB6">
        <v>5.2678010062016343</v>
      </c>
      <c r="AD6" t="s">
        <v>166</v>
      </c>
      <c r="AE6" s="4">
        <v>4</v>
      </c>
      <c r="AF6">
        <v>2.5026097220248364</v>
      </c>
      <c r="AG6">
        <v>0.18046088199795074</v>
      </c>
      <c r="AH6" s="55">
        <v>9.2827121701667181E-2</v>
      </c>
      <c r="AI6" s="55">
        <v>4.0192829472333351E-3</v>
      </c>
      <c r="AJ6">
        <v>-20.17247076755973</v>
      </c>
      <c r="AK6">
        <v>4.3616828999352899</v>
      </c>
      <c r="AL6" s="55">
        <v>0.14257850711795084</v>
      </c>
      <c r="AM6">
        <v>0.13874840822635442</v>
      </c>
    </row>
    <row r="7" spans="1:39" x14ac:dyDescent="0.2">
      <c r="A7">
        <v>1</v>
      </c>
      <c r="B7" t="s">
        <v>33</v>
      </c>
      <c r="C7" t="s">
        <v>35</v>
      </c>
      <c r="D7">
        <v>15</v>
      </c>
      <c r="E7">
        <v>29.777000000000001</v>
      </c>
      <c r="F7">
        <v>0.6434523267418768</v>
      </c>
      <c r="G7">
        <v>2.1609038074415721</v>
      </c>
      <c r="H7">
        <v>6.0625866865366577E-2</v>
      </c>
      <c r="I7">
        <v>0.20359964692671051</v>
      </c>
      <c r="J7">
        <v>25.933</v>
      </c>
      <c r="K7">
        <v>1188</v>
      </c>
      <c r="L7">
        <v>0.4</v>
      </c>
      <c r="M7">
        <v>-3.6</v>
      </c>
      <c r="N7">
        <v>1.7</v>
      </c>
      <c r="O7">
        <v>1.1763767000000001</v>
      </c>
      <c r="P7">
        <v>1.835248</v>
      </c>
      <c r="Q7">
        <v>20.337</v>
      </c>
      <c r="R7">
        <v>-21.936769230769229</v>
      </c>
      <c r="S7">
        <v>-22.130199741168632</v>
      </c>
      <c r="T7">
        <v>24.853000000000002</v>
      </c>
      <c r="U7">
        <v>1742</v>
      </c>
      <c r="V7">
        <v>15.2</v>
      </c>
      <c r="W7">
        <v>9.6</v>
      </c>
      <c r="X7">
        <v>0.74229339999999999</v>
      </c>
      <c r="Y7">
        <v>5.2889999999999997</v>
      </c>
      <c r="Z7">
        <v>5.2889999999999997</v>
      </c>
      <c r="AA7">
        <v>5.167272727272727</v>
      </c>
      <c r="AB7">
        <v>5.2158265231864869</v>
      </c>
      <c r="AD7" t="s">
        <v>167</v>
      </c>
      <c r="AE7" s="4">
        <v>5</v>
      </c>
      <c r="AF7">
        <v>2.5340064556133366</v>
      </c>
      <c r="AG7">
        <v>0.15347475080782305</v>
      </c>
      <c r="AH7" s="55">
        <v>0.11504274611324303</v>
      </c>
      <c r="AI7" s="55">
        <v>3.908590726372633E-3</v>
      </c>
      <c r="AJ7">
        <v>-20.283030407358861</v>
      </c>
      <c r="AK7">
        <v>4.3997308700830873</v>
      </c>
      <c r="AL7" s="55">
        <v>0.14680461677694581</v>
      </c>
      <c r="AM7">
        <v>0.14344238797268194</v>
      </c>
    </row>
    <row r="8" spans="1:39" x14ac:dyDescent="0.2">
      <c r="A8">
        <v>2</v>
      </c>
      <c r="B8" t="s">
        <v>36</v>
      </c>
      <c r="C8" t="s">
        <v>37</v>
      </c>
      <c r="D8">
        <v>16</v>
      </c>
      <c r="E8">
        <v>28.248999999999999</v>
      </c>
      <c r="F8">
        <v>0.69921865881681378</v>
      </c>
      <c r="G8">
        <v>2.475197914321972</v>
      </c>
      <c r="H8">
        <v>6.242116197508419E-2</v>
      </c>
      <c r="I8">
        <v>0.220967687263564</v>
      </c>
      <c r="J8">
        <v>28.282</v>
      </c>
      <c r="K8">
        <v>1275</v>
      </c>
      <c r="L8">
        <v>0.4</v>
      </c>
      <c r="M8">
        <v>-3.5</v>
      </c>
      <c r="N8">
        <v>1.7</v>
      </c>
      <c r="O8">
        <v>1.1775705999999999</v>
      </c>
      <c r="P8">
        <v>1.833988</v>
      </c>
      <c r="Q8">
        <v>21.5</v>
      </c>
      <c r="R8">
        <v>-20.773769230769229</v>
      </c>
      <c r="S8">
        <v>-20.930332220413309</v>
      </c>
      <c r="T8">
        <v>25.617000000000001</v>
      </c>
      <c r="U8">
        <v>1819</v>
      </c>
      <c r="V8">
        <v>15.3</v>
      </c>
      <c r="W8">
        <v>9.6999999999999993</v>
      </c>
      <c r="X8">
        <v>0.74243360000000003</v>
      </c>
      <c r="Y8">
        <v>5.4960000000000004</v>
      </c>
      <c r="Z8">
        <v>5.4960000000000004</v>
      </c>
      <c r="AA8">
        <v>5.3742727272727278</v>
      </c>
      <c r="AB8">
        <v>5.4314182332979826</v>
      </c>
      <c r="AD8" t="s">
        <v>168</v>
      </c>
      <c r="AE8" s="4">
        <v>6</v>
      </c>
      <c r="AF8">
        <v>1.8659414168779946</v>
      </c>
      <c r="AG8">
        <v>0.17692229683262292</v>
      </c>
      <c r="AH8" s="55">
        <v>3.6796607391720818E-2</v>
      </c>
      <c r="AI8" s="55">
        <v>2.7907320077309172E-3</v>
      </c>
      <c r="AJ8">
        <v>-22.293802066596982</v>
      </c>
      <c r="AK8">
        <v>4.0884912208872493</v>
      </c>
      <c r="AL8" s="55">
        <v>0.12404772295281619</v>
      </c>
      <c r="AM8">
        <v>0.11152883862333945</v>
      </c>
    </row>
    <row r="9" spans="1:39" x14ac:dyDescent="0.2">
      <c r="A9">
        <v>2</v>
      </c>
      <c r="B9" t="s">
        <v>36</v>
      </c>
      <c r="C9" t="s">
        <v>38</v>
      </c>
      <c r="D9">
        <v>17</v>
      </c>
      <c r="E9">
        <v>31.722000000000001</v>
      </c>
      <c r="F9">
        <v>0.80108360652137722</v>
      </c>
      <c r="G9">
        <v>2.5253250315912532</v>
      </c>
      <c r="H9">
        <v>7.0054280051563389E-2</v>
      </c>
      <c r="I9">
        <v>0.22083815664700651</v>
      </c>
      <c r="J9">
        <v>32.606000000000002</v>
      </c>
      <c r="K9">
        <v>1457</v>
      </c>
      <c r="L9">
        <v>0.9</v>
      </c>
      <c r="M9">
        <v>-2.9</v>
      </c>
      <c r="N9">
        <v>2.7</v>
      </c>
      <c r="O9">
        <v>1.1774241000000001</v>
      </c>
      <c r="P9">
        <v>1.8321844</v>
      </c>
      <c r="Q9">
        <v>21.42</v>
      </c>
      <c r="R9">
        <v>-20.853769230769231</v>
      </c>
      <c r="S9">
        <v>-20.946317534000901</v>
      </c>
      <c r="T9">
        <v>28.890999999999998</v>
      </c>
      <c r="U9">
        <v>2067</v>
      </c>
      <c r="V9">
        <v>18.2</v>
      </c>
      <c r="W9">
        <v>13.1</v>
      </c>
      <c r="X9">
        <v>0.74253809999999998</v>
      </c>
      <c r="Y9">
        <v>5.5910000000000002</v>
      </c>
      <c r="Z9">
        <v>5.5910000000000002</v>
      </c>
      <c r="AA9">
        <v>5.4692727272727284</v>
      </c>
      <c r="AB9">
        <v>5.5345761365361241</v>
      </c>
      <c r="AD9" t="s">
        <v>169</v>
      </c>
      <c r="AE9" s="4">
        <v>7</v>
      </c>
      <c r="AF9">
        <v>2.0652046085051774</v>
      </c>
      <c r="AG9">
        <v>0.15068086029923455</v>
      </c>
      <c r="AH9" s="55">
        <v>8.4995710679190498E-2</v>
      </c>
      <c r="AI9" s="55">
        <v>3.0288010986618871E-3</v>
      </c>
      <c r="AJ9">
        <v>-21.504152380680484</v>
      </c>
      <c r="AK9">
        <v>4.5620361579045428</v>
      </c>
      <c r="AL9" s="55">
        <v>0.19859755507960827</v>
      </c>
      <c r="AM9">
        <v>0.2194660319556567</v>
      </c>
    </row>
    <row r="10" spans="1:39" x14ac:dyDescent="0.2">
      <c r="A10">
        <v>2</v>
      </c>
      <c r="B10" t="s">
        <v>39</v>
      </c>
      <c r="C10" t="s">
        <v>40</v>
      </c>
      <c r="D10">
        <v>18</v>
      </c>
      <c r="E10">
        <v>28.838999999999999</v>
      </c>
      <c r="F10">
        <v>0.75828548496359038</v>
      </c>
      <c r="G10">
        <v>2.6293750995651388</v>
      </c>
      <c r="H10">
        <v>6.3874160936337868E-2</v>
      </c>
      <c r="I10">
        <v>0.22148535294683541</v>
      </c>
      <c r="J10">
        <v>30.783999999999999</v>
      </c>
      <c r="K10">
        <v>1392</v>
      </c>
      <c r="L10">
        <v>0.7</v>
      </c>
      <c r="M10">
        <v>-3.2</v>
      </c>
      <c r="N10">
        <v>2.2000000000000002</v>
      </c>
      <c r="O10">
        <v>1.1778333999999999</v>
      </c>
      <c r="P10">
        <v>1.8321164999999999</v>
      </c>
      <c r="Q10">
        <v>21.803000000000001</v>
      </c>
      <c r="R10">
        <v>-20.470769230769228</v>
      </c>
      <c r="S10">
        <v>-20.589683016474591</v>
      </c>
      <c r="T10">
        <v>26.236999999999998</v>
      </c>
      <c r="U10">
        <v>1900</v>
      </c>
      <c r="V10">
        <v>16.8</v>
      </c>
      <c r="W10">
        <v>11.5</v>
      </c>
      <c r="X10">
        <v>0.74230300000000005</v>
      </c>
      <c r="Y10">
        <v>5.2480000000000002</v>
      </c>
      <c r="Z10">
        <v>5.2480000000000002</v>
      </c>
      <c r="AA10">
        <v>5.1262727272727284</v>
      </c>
      <c r="AB10">
        <v>5.1993002329009066</v>
      </c>
      <c r="AD10" t="s">
        <v>170</v>
      </c>
      <c r="AE10" s="4">
        <v>8</v>
      </c>
      <c r="AF10">
        <v>1.9124175144133293</v>
      </c>
      <c r="AG10">
        <v>0.13079182571598102</v>
      </c>
      <c r="AH10" s="55">
        <v>5.2862462572091748E-2</v>
      </c>
      <c r="AI10" s="55">
        <v>2.5155633134906763E-3</v>
      </c>
      <c r="AJ10">
        <v>-21.921375857091338</v>
      </c>
      <c r="AK10">
        <v>5.2320388195330914</v>
      </c>
      <c r="AL10" s="55">
        <v>0.25355268897795552</v>
      </c>
      <c r="AM10">
        <v>9.2005304491473483E-2</v>
      </c>
    </row>
    <row r="11" spans="1:39" x14ac:dyDescent="0.2">
      <c r="A11">
        <v>2</v>
      </c>
      <c r="B11" t="s">
        <v>39</v>
      </c>
      <c r="C11" t="s">
        <v>41</v>
      </c>
      <c r="D11">
        <v>19</v>
      </c>
      <c r="E11">
        <v>31.306000000000001</v>
      </c>
      <c r="F11">
        <v>0.8343831295780515</v>
      </c>
      <c r="G11">
        <v>2.665249886852525</v>
      </c>
      <c r="H11">
        <v>6.9936126997980033E-2</v>
      </c>
      <c r="I11">
        <v>0.22339528204810591</v>
      </c>
      <c r="J11">
        <v>34.029000000000003</v>
      </c>
      <c r="K11">
        <v>1513</v>
      </c>
      <c r="L11">
        <v>0.5</v>
      </c>
      <c r="M11">
        <v>-3.4</v>
      </c>
      <c r="N11">
        <v>1.9</v>
      </c>
      <c r="O11">
        <v>1.1776031</v>
      </c>
      <c r="P11">
        <v>1.831172</v>
      </c>
      <c r="Q11">
        <v>21.635000000000002</v>
      </c>
      <c r="R11">
        <v>-20.638769230769231</v>
      </c>
      <c r="S11">
        <v>-20.711342032273318</v>
      </c>
      <c r="T11">
        <v>28.84</v>
      </c>
      <c r="U11">
        <v>2070</v>
      </c>
      <c r="V11">
        <v>15.7</v>
      </c>
      <c r="W11">
        <v>10.3</v>
      </c>
      <c r="X11">
        <v>0.74248170000000002</v>
      </c>
      <c r="Y11">
        <v>5.5910000000000002</v>
      </c>
      <c r="Z11">
        <v>5.5910000000000002</v>
      </c>
      <c r="AA11">
        <v>5.4692727272727284</v>
      </c>
      <c r="AB11">
        <v>5.5495905223923341</v>
      </c>
      <c r="AD11" t="s">
        <v>171</v>
      </c>
      <c r="AE11" s="4">
        <v>9</v>
      </c>
      <c r="AF11">
        <v>1.6400767790215822</v>
      </c>
      <c r="AG11">
        <v>0.12404231367324019</v>
      </c>
      <c r="AH11" s="55">
        <v>4.9848003934301686E-2</v>
      </c>
      <c r="AI11" s="55">
        <v>1.4757468528173038E-3</v>
      </c>
      <c r="AJ11">
        <v>-23.01721496775059</v>
      </c>
      <c r="AK11">
        <v>5.7563682157208929</v>
      </c>
      <c r="AL11" s="55">
        <v>0.16145954950785338</v>
      </c>
      <c r="AM11">
        <v>0.15951904046826781</v>
      </c>
    </row>
    <row r="12" spans="1:39" x14ac:dyDescent="0.2">
      <c r="A12">
        <v>2</v>
      </c>
      <c r="B12" t="s">
        <v>42</v>
      </c>
      <c r="C12" t="s">
        <v>43</v>
      </c>
      <c r="D12">
        <v>20</v>
      </c>
      <c r="E12">
        <v>30.382000000000001</v>
      </c>
      <c r="F12">
        <v>0.81825031431857775</v>
      </c>
      <c r="G12">
        <v>2.6932075384062202</v>
      </c>
      <c r="H12">
        <v>6.8976123674915665E-2</v>
      </c>
      <c r="I12">
        <v>0.2270295690702247</v>
      </c>
      <c r="J12">
        <v>33.338999999999999</v>
      </c>
      <c r="K12">
        <v>1478</v>
      </c>
      <c r="L12">
        <v>0.4</v>
      </c>
      <c r="M12">
        <v>-3.5</v>
      </c>
      <c r="N12">
        <v>1.6</v>
      </c>
      <c r="O12">
        <v>1.177781</v>
      </c>
      <c r="P12">
        <v>1.8313123</v>
      </c>
      <c r="Q12">
        <v>21.802</v>
      </c>
      <c r="R12">
        <v>-20.47176923076923</v>
      </c>
      <c r="S12">
        <v>-20.553960482278171</v>
      </c>
      <c r="T12">
        <v>28.425999999999998</v>
      </c>
      <c r="U12">
        <v>2043</v>
      </c>
      <c r="V12">
        <v>15.1</v>
      </c>
      <c r="W12">
        <v>9.6</v>
      </c>
      <c r="X12">
        <v>0.74241460000000004</v>
      </c>
      <c r="Y12">
        <v>5.4729999999999999</v>
      </c>
      <c r="Z12">
        <v>5.4729999999999999</v>
      </c>
      <c r="AA12">
        <v>5.3512727272727272</v>
      </c>
      <c r="AB12">
        <v>5.4384470050104046</v>
      </c>
      <c r="AD12" t="s">
        <v>172</v>
      </c>
      <c r="AE12" s="4" t="s">
        <v>143</v>
      </c>
      <c r="AF12">
        <v>1.2804459170006701</v>
      </c>
      <c r="AG12">
        <v>0.11531520885776776</v>
      </c>
      <c r="AH12" s="55">
        <v>2.210112939734318E-2</v>
      </c>
      <c r="AI12" s="55">
        <v>9.5721987539009888E-4</v>
      </c>
      <c r="AJ12">
        <v>-25.666853871535434</v>
      </c>
      <c r="AK12">
        <v>5.7414297406071029</v>
      </c>
      <c r="AL12" s="55">
        <v>5.7576442356990366E-2</v>
      </c>
      <c r="AM12">
        <v>0.91736908474758694</v>
      </c>
    </row>
    <row r="13" spans="1:39" x14ac:dyDescent="0.2">
      <c r="A13">
        <v>2</v>
      </c>
      <c r="B13" t="s">
        <v>42</v>
      </c>
      <c r="C13" t="s">
        <v>44</v>
      </c>
      <c r="D13">
        <v>24</v>
      </c>
      <c r="E13">
        <v>28.111000000000001</v>
      </c>
      <c r="F13">
        <v>0.75374135345399995</v>
      </c>
      <c r="G13">
        <v>2.681303950247234</v>
      </c>
      <c r="H13">
        <v>6.4300020319198153E-2</v>
      </c>
      <c r="I13">
        <v>0.22873615424281649</v>
      </c>
      <c r="J13">
        <v>30.591000000000001</v>
      </c>
      <c r="K13">
        <v>1397</v>
      </c>
      <c r="L13">
        <v>0.1</v>
      </c>
      <c r="M13">
        <v>-3.9</v>
      </c>
      <c r="N13">
        <v>0.8</v>
      </c>
      <c r="O13">
        <v>1.1775983000000001</v>
      </c>
      <c r="P13">
        <v>1.8290671999999999</v>
      </c>
      <c r="Q13">
        <v>21.709</v>
      </c>
      <c r="R13">
        <v>-20.56476923076923</v>
      </c>
      <c r="S13">
        <v>-20.686527743608622</v>
      </c>
      <c r="T13">
        <v>26.419</v>
      </c>
      <c r="U13">
        <v>1909</v>
      </c>
      <c r="V13">
        <v>13.1</v>
      </c>
      <c r="W13">
        <v>7.3</v>
      </c>
      <c r="X13">
        <v>0.74244790000000005</v>
      </c>
      <c r="Y13">
        <v>5.5179999999999998</v>
      </c>
      <c r="Z13">
        <v>5.5179999999999998</v>
      </c>
      <c r="AA13">
        <v>5.3962727272727271</v>
      </c>
      <c r="AB13">
        <v>5.5065348667491234</v>
      </c>
      <c r="AD13" t="s">
        <v>173</v>
      </c>
      <c r="AE13" s="4" t="s">
        <v>144</v>
      </c>
      <c r="AF13">
        <v>1.3131294614836742</v>
      </c>
      <c r="AG13">
        <v>0.11516162065988249</v>
      </c>
      <c r="AH13" s="55">
        <v>1.9142332592765796E-2</v>
      </c>
      <c r="AI13" s="55">
        <v>8.2453838724395477E-4</v>
      </c>
      <c r="AJ13">
        <v>-25.645223165077208</v>
      </c>
      <c r="AK13">
        <v>6.0649890649126954</v>
      </c>
      <c r="AL13" s="55">
        <v>6.703363019877849E-2</v>
      </c>
      <c r="AM13">
        <v>0.18373268254076991</v>
      </c>
    </row>
    <row r="14" spans="1:39" x14ac:dyDescent="0.2">
      <c r="A14">
        <v>3</v>
      </c>
      <c r="B14" t="s">
        <v>45</v>
      </c>
      <c r="C14" t="s">
        <v>46</v>
      </c>
      <c r="D14">
        <v>25</v>
      </c>
      <c r="E14">
        <v>30.663</v>
      </c>
      <c r="F14">
        <v>0.74219529035549026</v>
      </c>
      <c r="G14">
        <v>2.420491440353163</v>
      </c>
      <c r="H14">
        <v>7.4158579246260001E-2</v>
      </c>
      <c r="I14">
        <v>0.24185037095607079</v>
      </c>
      <c r="J14">
        <v>30.100999999999999</v>
      </c>
      <c r="K14">
        <v>1347</v>
      </c>
      <c r="L14">
        <v>0.2</v>
      </c>
      <c r="M14">
        <v>-3.7</v>
      </c>
      <c r="N14">
        <v>1.1000000000000001</v>
      </c>
      <c r="O14">
        <v>1.1790182</v>
      </c>
      <c r="P14">
        <v>1.8309814</v>
      </c>
      <c r="Q14">
        <v>22.998000000000001</v>
      </c>
      <c r="R14">
        <v>-19.275769230769232</v>
      </c>
      <c r="S14">
        <v>-19.40479476789141</v>
      </c>
      <c r="T14">
        <v>30.669</v>
      </c>
      <c r="U14">
        <v>2174</v>
      </c>
      <c r="V14">
        <v>14.1</v>
      </c>
      <c r="W14">
        <v>8.4</v>
      </c>
      <c r="X14">
        <v>0.74072260000000001</v>
      </c>
      <c r="Y14">
        <v>3.21</v>
      </c>
      <c r="Z14">
        <v>3.21</v>
      </c>
      <c r="AA14">
        <v>3.0882727272727268</v>
      </c>
      <c r="AB14">
        <v>3.2032223150004109</v>
      </c>
      <c r="AE14" s="4" t="s">
        <v>146</v>
      </c>
      <c r="AF14">
        <v>2.0325465792304489</v>
      </c>
      <c r="AG14">
        <v>0.1646547867276702</v>
      </c>
      <c r="AH14" s="55">
        <v>0.46149860801611681</v>
      </c>
      <c r="AI14" s="55">
        <v>4.1288466346751089E-2</v>
      </c>
      <c r="AJ14">
        <v>-22.079231185925991</v>
      </c>
      <c r="AK14">
        <v>4.9339822962799085</v>
      </c>
      <c r="AL14">
        <v>1.934846983196824</v>
      </c>
      <c r="AM14">
        <v>0.86364596005197036</v>
      </c>
    </row>
    <row r="15" spans="1:39" x14ac:dyDescent="0.2">
      <c r="A15">
        <v>3</v>
      </c>
      <c r="B15" t="s">
        <v>45</v>
      </c>
      <c r="C15" t="s">
        <v>47</v>
      </c>
      <c r="D15">
        <v>26</v>
      </c>
      <c r="E15">
        <v>28.263999999999999</v>
      </c>
      <c r="F15">
        <v>0.69843731307468226</v>
      </c>
      <c r="G15">
        <v>2.4711198452967809</v>
      </c>
      <c r="H15">
        <v>6.7149204299805504E-2</v>
      </c>
      <c r="I15">
        <v>0.23757856035877981</v>
      </c>
      <c r="J15">
        <v>28.248999999999999</v>
      </c>
      <c r="K15">
        <v>1307</v>
      </c>
      <c r="L15">
        <v>0.8</v>
      </c>
      <c r="M15">
        <v>-3.1</v>
      </c>
      <c r="N15">
        <v>2.1</v>
      </c>
      <c r="O15">
        <v>1.1786485</v>
      </c>
      <c r="P15">
        <v>1.831534</v>
      </c>
      <c r="Q15">
        <v>22.655999999999999</v>
      </c>
      <c r="R15">
        <v>-19.61776923076923</v>
      </c>
      <c r="S15">
        <v>-19.774839955993581</v>
      </c>
      <c r="T15">
        <v>27.64</v>
      </c>
      <c r="U15">
        <v>1991</v>
      </c>
      <c r="V15">
        <v>17.399999999999999</v>
      </c>
      <c r="W15">
        <v>12.2</v>
      </c>
      <c r="X15">
        <v>0.74071480000000001</v>
      </c>
      <c r="Y15">
        <v>3.181</v>
      </c>
      <c r="Z15">
        <v>3.181</v>
      </c>
      <c r="AA15">
        <v>3.0592727272727269</v>
      </c>
      <c r="AB15">
        <v>3.1784759563783429</v>
      </c>
    </row>
    <row r="16" spans="1:39" x14ac:dyDescent="0.2">
      <c r="A16">
        <v>3</v>
      </c>
      <c r="B16" t="s">
        <v>48</v>
      </c>
      <c r="C16" t="s">
        <v>49</v>
      </c>
      <c r="D16">
        <v>27</v>
      </c>
      <c r="E16">
        <v>30.315000000000001</v>
      </c>
      <c r="F16">
        <v>0.72636295648990501</v>
      </c>
      <c r="G16">
        <v>2.3960513161468091</v>
      </c>
      <c r="H16">
        <v>7.0848300523489421E-2</v>
      </c>
      <c r="I16">
        <v>0.23370707743192939</v>
      </c>
      <c r="J16">
        <v>29.43</v>
      </c>
      <c r="K16">
        <v>1333</v>
      </c>
      <c r="L16">
        <v>0.3</v>
      </c>
      <c r="M16">
        <v>-3.6</v>
      </c>
      <c r="N16">
        <v>1.3</v>
      </c>
      <c r="O16">
        <v>1.1787873</v>
      </c>
      <c r="P16">
        <v>1.8314773</v>
      </c>
      <c r="Q16">
        <v>22.802</v>
      </c>
      <c r="R16">
        <v>-19.47176923076923</v>
      </c>
      <c r="S16">
        <v>-19.610850099794781</v>
      </c>
      <c r="T16">
        <v>29.234000000000002</v>
      </c>
      <c r="U16">
        <v>2081</v>
      </c>
      <c r="V16">
        <v>14.6</v>
      </c>
      <c r="W16">
        <v>9.1</v>
      </c>
      <c r="X16">
        <v>0.74073849999999997</v>
      </c>
      <c r="Y16">
        <v>3.2639999999999998</v>
      </c>
      <c r="Z16">
        <v>3.2639999999999998</v>
      </c>
      <c r="AA16">
        <v>3.1422727272727271</v>
      </c>
      <c r="AB16">
        <v>3.2652957908829192</v>
      </c>
    </row>
    <row r="17" spans="1:39" x14ac:dyDescent="0.2">
      <c r="A17">
        <v>3</v>
      </c>
      <c r="B17" t="s">
        <v>48</v>
      </c>
      <c r="C17" t="s">
        <v>50</v>
      </c>
      <c r="D17">
        <v>28</v>
      </c>
      <c r="E17">
        <v>29.927</v>
      </c>
      <c r="F17">
        <v>0.6989108630563442</v>
      </c>
      <c r="G17">
        <v>2.3353856485994058</v>
      </c>
      <c r="H17">
        <v>6.7654146283278233E-2</v>
      </c>
      <c r="I17">
        <v>0.22606390979141991</v>
      </c>
      <c r="J17">
        <v>28.268999999999998</v>
      </c>
      <c r="K17">
        <v>1312</v>
      </c>
      <c r="L17">
        <v>0.8</v>
      </c>
      <c r="M17">
        <v>-3.1</v>
      </c>
      <c r="N17">
        <v>2.1</v>
      </c>
      <c r="O17">
        <v>1.1779558000000001</v>
      </c>
      <c r="P17">
        <v>1.8318300000000001</v>
      </c>
      <c r="Q17">
        <v>22.030999999999999</v>
      </c>
      <c r="R17">
        <v>-20.24276923076923</v>
      </c>
      <c r="S17">
        <v>-20.39953220276438</v>
      </c>
      <c r="T17">
        <v>27.856999999999999</v>
      </c>
      <c r="U17">
        <v>1994</v>
      </c>
      <c r="V17">
        <v>17.5</v>
      </c>
      <c r="W17">
        <v>12.3</v>
      </c>
      <c r="X17">
        <v>0.74083339999999998</v>
      </c>
      <c r="Y17">
        <v>3.3719999999999999</v>
      </c>
      <c r="Z17">
        <v>3.3719999999999999</v>
      </c>
      <c r="AA17">
        <v>3.2502727272727272</v>
      </c>
      <c r="AB17">
        <v>3.3766818185141378</v>
      </c>
    </row>
    <row r="18" spans="1:39" x14ac:dyDescent="0.2">
      <c r="A18">
        <v>3</v>
      </c>
      <c r="B18" t="s">
        <v>51</v>
      </c>
      <c r="C18" t="s">
        <v>52</v>
      </c>
      <c r="D18">
        <v>29</v>
      </c>
      <c r="E18">
        <v>30.725999999999999</v>
      </c>
      <c r="F18">
        <v>0.67859963720301519</v>
      </c>
      <c r="G18">
        <v>2.2085518362397161</v>
      </c>
      <c r="H18">
        <v>6.8973802932422751E-2</v>
      </c>
      <c r="I18">
        <v>0.22448025428764809</v>
      </c>
      <c r="J18">
        <v>27.411999999999999</v>
      </c>
      <c r="K18">
        <v>1267</v>
      </c>
      <c r="L18">
        <v>0.5</v>
      </c>
      <c r="M18">
        <v>-3.4</v>
      </c>
      <c r="N18">
        <v>1.6</v>
      </c>
      <c r="O18">
        <v>1.1779847000000001</v>
      </c>
      <c r="P18">
        <v>1.8315079000000001</v>
      </c>
      <c r="Q18">
        <v>22.059000000000001</v>
      </c>
      <c r="R18">
        <v>-20.214769230769232</v>
      </c>
      <c r="S18">
        <v>-20.384815149974731</v>
      </c>
      <c r="T18">
        <v>28.425000000000001</v>
      </c>
      <c r="U18">
        <v>2066</v>
      </c>
      <c r="V18">
        <v>15.4</v>
      </c>
      <c r="W18">
        <v>10</v>
      </c>
      <c r="X18">
        <v>0.74097369999999996</v>
      </c>
      <c r="Y18">
        <v>3.5139999999999998</v>
      </c>
      <c r="Z18">
        <v>3.5139999999999998</v>
      </c>
      <c r="AA18">
        <v>3.3922727272727271</v>
      </c>
      <c r="AB18">
        <v>3.5216340392720009</v>
      </c>
    </row>
    <row r="19" spans="1:39" x14ac:dyDescent="0.2">
      <c r="A19">
        <v>3</v>
      </c>
      <c r="B19" t="s">
        <v>51</v>
      </c>
      <c r="C19" t="s">
        <v>53</v>
      </c>
      <c r="D19">
        <v>30</v>
      </c>
      <c r="E19">
        <v>31.414000000000001</v>
      </c>
      <c r="F19">
        <v>0.70686323279516883</v>
      </c>
      <c r="G19">
        <v>2.2501535391709711</v>
      </c>
      <c r="H19">
        <v>7.1111964617811524E-2</v>
      </c>
      <c r="I19">
        <v>0.22637029546638929</v>
      </c>
      <c r="J19">
        <v>28.605</v>
      </c>
      <c r="K19">
        <v>1313</v>
      </c>
      <c r="L19">
        <v>0.5</v>
      </c>
      <c r="M19">
        <v>-3.5</v>
      </c>
      <c r="N19">
        <v>1.5</v>
      </c>
      <c r="O19">
        <v>1.1779164</v>
      </c>
      <c r="P19">
        <v>1.8311500000000001</v>
      </c>
      <c r="Q19">
        <v>22.038</v>
      </c>
      <c r="R19">
        <v>-20.235769230769229</v>
      </c>
      <c r="S19">
        <v>-20.387377910677358</v>
      </c>
      <c r="T19">
        <v>29.347999999999999</v>
      </c>
      <c r="U19">
        <v>2123</v>
      </c>
      <c r="V19">
        <v>15.8</v>
      </c>
      <c r="W19">
        <v>10.4</v>
      </c>
      <c r="X19">
        <v>0.74082930000000002</v>
      </c>
      <c r="Y19">
        <v>3.3119999999999998</v>
      </c>
      <c r="Z19">
        <v>3.3119999999999998</v>
      </c>
      <c r="AA19">
        <v>3.1902727272727271</v>
      </c>
      <c r="AB19">
        <v>3.3221524531565079</v>
      </c>
      <c r="AE19" s="3" t="s">
        <v>145</v>
      </c>
      <c r="AF19" t="s">
        <v>147</v>
      </c>
      <c r="AG19" t="s">
        <v>148</v>
      </c>
      <c r="AH19" t="s">
        <v>149</v>
      </c>
      <c r="AI19" t="s">
        <v>150</v>
      </c>
      <c r="AJ19" t="s">
        <v>151</v>
      </c>
      <c r="AK19" t="s">
        <v>152</v>
      </c>
      <c r="AL19" t="s">
        <v>153</v>
      </c>
      <c r="AM19" t="s">
        <v>154</v>
      </c>
    </row>
    <row r="20" spans="1:39" x14ac:dyDescent="0.2">
      <c r="A20">
        <v>4</v>
      </c>
      <c r="B20" t="s">
        <v>54</v>
      </c>
      <c r="C20" t="s">
        <v>55</v>
      </c>
      <c r="D20">
        <v>31</v>
      </c>
      <c r="E20">
        <v>29.908999999999999</v>
      </c>
      <c r="F20">
        <v>0.74346835726012961</v>
      </c>
      <c r="G20">
        <v>2.4857680205293708</v>
      </c>
      <c r="H20">
        <v>5.4024498980563523E-2</v>
      </c>
      <c r="I20">
        <v>0.18062957297323051</v>
      </c>
      <c r="J20">
        <v>30.155000000000001</v>
      </c>
      <c r="K20">
        <v>1384</v>
      </c>
      <c r="L20">
        <v>0.4</v>
      </c>
      <c r="M20">
        <v>-3.6</v>
      </c>
      <c r="N20">
        <v>1.3</v>
      </c>
      <c r="O20">
        <v>1.178134</v>
      </c>
      <c r="P20">
        <v>1.8306794</v>
      </c>
      <c r="Q20">
        <v>22.254999999999999</v>
      </c>
      <c r="R20">
        <v>-20.01876923076923</v>
      </c>
      <c r="S20">
        <v>-20.14699077032375</v>
      </c>
      <c r="T20">
        <v>22.062999999999999</v>
      </c>
      <c r="U20">
        <v>1612</v>
      </c>
      <c r="V20">
        <v>15.1</v>
      </c>
      <c r="W20">
        <v>9.6</v>
      </c>
      <c r="X20">
        <v>0.74166120000000002</v>
      </c>
      <c r="Y20">
        <v>4.5380000000000003</v>
      </c>
      <c r="Z20">
        <v>4.5380000000000003</v>
      </c>
      <c r="AA20">
        <v>4.4162727272727276</v>
      </c>
      <c r="AB20">
        <v>4.5502370601676576</v>
      </c>
      <c r="AE20" s="4" t="s">
        <v>27</v>
      </c>
      <c r="AF20">
        <v>2.2990176531777644</v>
      </c>
      <c r="AG20">
        <v>0.20797477569583175</v>
      </c>
      <c r="AH20">
        <v>3.3063479196077862E-2</v>
      </c>
      <c r="AI20">
        <v>2.481901601779914E-3</v>
      </c>
      <c r="AJ20">
        <v>-21.535520493350127</v>
      </c>
      <c r="AK20">
        <v>5.3592412417678013</v>
      </c>
      <c r="AL20">
        <v>5.0366527565052699E-3</v>
      </c>
      <c r="AM20">
        <v>2.997606326500334E-3</v>
      </c>
    </row>
    <row r="21" spans="1:39" x14ac:dyDescent="0.2">
      <c r="A21">
        <v>4</v>
      </c>
      <c r="B21" t="s">
        <v>54</v>
      </c>
      <c r="C21" t="s">
        <v>56</v>
      </c>
      <c r="D21">
        <v>32</v>
      </c>
      <c r="E21">
        <v>31.724</v>
      </c>
      <c r="F21">
        <v>0.78550750629541843</v>
      </c>
      <c r="G21">
        <v>2.4760670353531031</v>
      </c>
      <c r="H21">
        <v>5.7520955738777017E-2</v>
      </c>
      <c r="I21">
        <v>0.18131684446720789</v>
      </c>
      <c r="J21">
        <v>31.942</v>
      </c>
      <c r="K21">
        <v>1425</v>
      </c>
      <c r="L21">
        <v>0.4</v>
      </c>
      <c r="M21">
        <v>-3.5</v>
      </c>
      <c r="N21">
        <v>1.4</v>
      </c>
      <c r="O21">
        <v>1.1780557</v>
      </c>
      <c r="P21">
        <v>1.8303661</v>
      </c>
      <c r="Q21">
        <v>22.202999999999999</v>
      </c>
      <c r="R21">
        <v>-20.07076923076923</v>
      </c>
      <c r="S21">
        <v>-20.172823422853959</v>
      </c>
      <c r="T21">
        <v>23.536999999999999</v>
      </c>
      <c r="U21">
        <v>1672</v>
      </c>
      <c r="V21">
        <v>15.8</v>
      </c>
      <c r="W21">
        <v>10.4</v>
      </c>
      <c r="X21">
        <v>0.74148930000000002</v>
      </c>
      <c r="Y21">
        <v>4.2759999999999998</v>
      </c>
      <c r="Z21">
        <v>4.2759999999999998</v>
      </c>
      <c r="AA21">
        <v>4.1542727272727271</v>
      </c>
      <c r="AB21">
        <v>4.289887860305452</v>
      </c>
      <c r="AE21" s="4" t="s">
        <v>30</v>
      </c>
      <c r="AF21">
        <v>2.3999805827452789</v>
      </c>
      <c r="AG21">
        <v>0.21505369679273806</v>
      </c>
      <c r="AH21">
        <v>3.4377559054748021E-2</v>
      </c>
      <c r="AI21">
        <v>1.2628496153933887E-3</v>
      </c>
      <c r="AJ21">
        <v>-21.271381050309543</v>
      </c>
      <c r="AK21">
        <v>5.3363951169776431</v>
      </c>
      <c r="AL21">
        <v>8.5576938134624039E-2</v>
      </c>
      <c r="AM21">
        <v>0.25180558208680898</v>
      </c>
    </row>
    <row r="22" spans="1:39" x14ac:dyDescent="0.2">
      <c r="A22">
        <v>4</v>
      </c>
      <c r="B22" t="s">
        <v>57</v>
      </c>
      <c r="C22" t="s">
        <v>58</v>
      </c>
      <c r="D22">
        <v>33</v>
      </c>
      <c r="E22">
        <v>29.600999999999999</v>
      </c>
      <c r="F22">
        <v>0.73648810638738893</v>
      </c>
      <c r="G22">
        <v>2.4880514387601398</v>
      </c>
      <c r="H22">
        <v>5.2643251629472483E-2</v>
      </c>
      <c r="I22">
        <v>0.17784281486933709</v>
      </c>
      <c r="J22">
        <v>29.859000000000002</v>
      </c>
      <c r="K22">
        <v>1362</v>
      </c>
      <c r="L22">
        <v>0.8</v>
      </c>
      <c r="M22">
        <v>-3.1</v>
      </c>
      <c r="N22">
        <v>2</v>
      </c>
      <c r="O22">
        <v>1.1778226999999999</v>
      </c>
      <c r="P22">
        <v>1.8308219999999999</v>
      </c>
      <c r="Q22">
        <v>21.969000000000001</v>
      </c>
      <c r="R22">
        <v>-20.304769230769232</v>
      </c>
      <c r="S22">
        <v>-20.437407427038181</v>
      </c>
      <c r="T22">
        <v>21.483000000000001</v>
      </c>
      <c r="U22">
        <v>1524</v>
      </c>
      <c r="V22">
        <v>17.8</v>
      </c>
      <c r="W22">
        <v>12.6</v>
      </c>
      <c r="X22">
        <v>0.7414425</v>
      </c>
      <c r="Y22">
        <v>4.2279999999999998</v>
      </c>
      <c r="Z22">
        <v>4.2279999999999998</v>
      </c>
      <c r="AA22">
        <v>4.1062727272727271</v>
      </c>
      <c r="AB22">
        <v>4.2431048535698892</v>
      </c>
      <c r="AE22" s="4" t="s">
        <v>33</v>
      </c>
      <c r="AF22">
        <v>2.1578367304643473</v>
      </c>
      <c r="AG22">
        <v>0.20377887773564352</v>
      </c>
      <c r="AH22">
        <v>4.3375018580360048E-3</v>
      </c>
      <c r="AI22">
        <v>2.5347064077141601E-4</v>
      </c>
      <c r="AJ22">
        <v>-22.105170582873647</v>
      </c>
      <c r="AK22">
        <v>5.2418137646940606</v>
      </c>
      <c r="AL22">
        <v>3.5396575113542238E-2</v>
      </c>
      <c r="AM22">
        <v>3.6751509388674788E-2</v>
      </c>
    </row>
    <row r="23" spans="1:39" x14ac:dyDescent="0.2">
      <c r="A23">
        <v>4</v>
      </c>
      <c r="B23" t="s">
        <v>57</v>
      </c>
      <c r="C23" t="s">
        <v>59</v>
      </c>
      <c r="D23">
        <v>34</v>
      </c>
      <c r="E23">
        <v>28.815000000000001</v>
      </c>
      <c r="F23">
        <v>0.77218774969092085</v>
      </c>
      <c r="G23">
        <v>2.6798117289291019</v>
      </c>
      <c r="H23">
        <v>5.40506653831693E-2</v>
      </c>
      <c r="I23">
        <v>0.18757822447742251</v>
      </c>
      <c r="J23">
        <v>31.375</v>
      </c>
      <c r="K23">
        <v>1428</v>
      </c>
      <c r="L23">
        <v>0.5</v>
      </c>
      <c r="M23">
        <v>-3.4</v>
      </c>
      <c r="N23">
        <v>1.5</v>
      </c>
      <c r="O23">
        <v>1.178196</v>
      </c>
      <c r="P23">
        <v>1.8300129000000001</v>
      </c>
      <c r="Q23">
        <v>22.356999999999999</v>
      </c>
      <c r="R23">
        <v>-19.91676923076923</v>
      </c>
      <c r="S23">
        <v>-20.02703379181202</v>
      </c>
      <c r="T23">
        <v>22.074000000000002</v>
      </c>
      <c r="U23">
        <v>1588</v>
      </c>
      <c r="V23">
        <v>15.8</v>
      </c>
      <c r="W23">
        <v>10.4</v>
      </c>
      <c r="X23">
        <v>0.7414172</v>
      </c>
      <c r="Y23">
        <v>4.1989999999999998</v>
      </c>
      <c r="Z23">
        <v>4.1989999999999998</v>
      </c>
      <c r="AA23">
        <v>4.0772727272727272</v>
      </c>
      <c r="AB23">
        <v>4.2148880399609716</v>
      </c>
      <c r="AE23" s="4" t="s">
        <v>36</v>
      </c>
      <c r="AF23">
        <v>2.5002614729566126</v>
      </c>
      <c r="AG23">
        <v>0.22090292195528527</v>
      </c>
      <c r="AH23">
        <v>3.5445224542452539E-2</v>
      </c>
      <c r="AI23">
        <v>9.1591977330503783E-5</v>
      </c>
      <c r="AJ23">
        <v>-20.938324877207105</v>
      </c>
      <c r="AK23">
        <v>5.4829971849170533</v>
      </c>
      <c r="AL23">
        <v>1.1303323633834813E-2</v>
      </c>
      <c r="AM23">
        <v>7.2943652912650384E-2</v>
      </c>
    </row>
    <row r="24" spans="1:39" x14ac:dyDescent="0.2">
      <c r="A24">
        <v>4</v>
      </c>
      <c r="B24" t="s">
        <v>60</v>
      </c>
      <c r="C24" t="s">
        <v>61</v>
      </c>
      <c r="D24">
        <v>38</v>
      </c>
      <c r="E24">
        <v>30.747</v>
      </c>
      <c r="F24">
        <v>0.76376869196242425</v>
      </c>
      <c r="G24">
        <v>2.484042969923649</v>
      </c>
      <c r="H24">
        <v>5.52222620503596E-2</v>
      </c>
      <c r="I24">
        <v>0.17960211419117181</v>
      </c>
      <c r="J24">
        <v>31.016999999999999</v>
      </c>
      <c r="K24">
        <v>1404</v>
      </c>
      <c r="L24">
        <v>0.2</v>
      </c>
      <c r="M24">
        <v>-3.8</v>
      </c>
      <c r="N24">
        <v>0.7</v>
      </c>
      <c r="O24">
        <v>1.1779991000000001</v>
      </c>
      <c r="P24">
        <v>1.8293318999999999</v>
      </c>
      <c r="Q24">
        <v>22.213000000000001</v>
      </c>
      <c r="R24">
        <v>-20.060769230769228</v>
      </c>
      <c r="S24">
        <v>-20.17626195407664</v>
      </c>
      <c r="T24">
        <v>22.567</v>
      </c>
      <c r="U24">
        <v>1600</v>
      </c>
      <c r="V24">
        <v>13.5</v>
      </c>
      <c r="W24">
        <v>7.8</v>
      </c>
      <c r="X24">
        <v>0.74161140000000003</v>
      </c>
      <c r="Y24">
        <v>4.4880000000000004</v>
      </c>
      <c r="Z24">
        <v>4.4880000000000004</v>
      </c>
      <c r="AA24">
        <v>4.3662727272727277</v>
      </c>
      <c r="AB24">
        <v>4.5026827167917336</v>
      </c>
      <c r="AE24" s="4" t="s">
        <v>39</v>
      </c>
      <c r="AF24">
        <v>2.6473124932088319</v>
      </c>
      <c r="AG24">
        <v>0.22244031749747067</v>
      </c>
      <c r="AH24">
        <v>2.5367305364530003E-2</v>
      </c>
      <c r="AI24">
        <v>1.3505238190912386E-3</v>
      </c>
      <c r="AJ24">
        <v>-20.650512524373955</v>
      </c>
      <c r="AK24">
        <v>5.3744453776466203</v>
      </c>
      <c r="AL24">
        <v>8.6025915064286793E-2</v>
      </c>
      <c r="AM24">
        <v>0.2476926390831844</v>
      </c>
    </row>
    <row r="25" spans="1:39" x14ac:dyDescent="0.2">
      <c r="A25">
        <v>4</v>
      </c>
      <c r="B25" t="s">
        <v>60</v>
      </c>
      <c r="C25" t="s">
        <v>62</v>
      </c>
      <c r="D25">
        <v>39</v>
      </c>
      <c r="E25">
        <v>29.305</v>
      </c>
      <c r="F25">
        <v>0.70388181748245304</v>
      </c>
      <c r="G25">
        <v>2.4019171386536531</v>
      </c>
      <c r="H25">
        <v>5.1516936041785498E-2</v>
      </c>
      <c r="I25">
        <v>0.1757957210093346</v>
      </c>
      <c r="J25">
        <v>28.478999999999999</v>
      </c>
      <c r="K25">
        <v>1288</v>
      </c>
      <c r="L25">
        <v>0.4</v>
      </c>
      <c r="M25">
        <v>-3.6</v>
      </c>
      <c r="N25">
        <v>1.2</v>
      </c>
      <c r="O25">
        <v>1.1781953999999999</v>
      </c>
      <c r="P25">
        <v>1.831788</v>
      </c>
      <c r="Q25">
        <v>22.353000000000002</v>
      </c>
      <c r="R25">
        <v>-19.920769230769231</v>
      </c>
      <c r="S25">
        <v>-20.074307239253841</v>
      </c>
      <c r="T25">
        <v>21.010999999999999</v>
      </c>
      <c r="U25">
        <v>1465</v>
      </c>
      <c r="V25">
        <v>15.2</v>
      </c>
      <c r="W25">
        <v>9.6999999999999993</v>
      </c>
      <c r="X25">
        <v>0.74150119999999997</v>
      </c>
      <c r="Y25">
        <v>4.3559999999999999</v>
      </c>
      <c r="Z25">
        <v>4.3559999999999999</v>
      </c>
      <c r="AA25">
        <v>4.2342727272727272</v>
      </c>
      <c r="AB25">
        <v>4.3692968688160319</v>
      </c>
      <c r="AE25" s="4" t="s">
        <v>42</v>
      </c>
      <c r="AF25">
        <v>2.6872557443267269</v>
      </c>
      <c r="AG25">
        <v>0.22788286165652061</v>
      </c>
      <c r="AH25">
        <v>8.417107907906311E-3</v>
      </c>
      <c r="AI25">
        <v>1.2067379482000196E-3</v>
      </c>
      <c r="AJ25">
        <v>-20.620244112943396</v>
      </c>
      <c r="AK25">
        <v>5.4724909358797635</v>
      </c>
      <c r="AL25">
        <v>9.3739209449764133E-2</v>
      </c>
      <c r="AM25">
        <v>4.8145388752066032E-2</v>
      </c>
    </row>
    <row r="26" spans="1:39" x14ac:dyDescent="0.2">
      <c r="A26">
        <v>5</v>
      </c>
      <c r="B26" t="s">
        <v>63</v>
      </c>
      <c r="C26" t="s">
        <v>64</v>
      </c>
      <c r="D26">
        <v>40</v>
      </c>
      <c r="E26">
        <v>31.76</v>
      </c>
      <c r="F26">
        <v>0.77860315996316876</v>
      </c>
      <c r="G26">
        <v>2.451521284518793</v>
      </c>
      <c r="H26">
        <v>4.8032129764541742E-2</v>
      </c>
      <c r="I26">
        <v>0.15123466550548401</v>
      </c>
      <c r="J26">
        <v>31.648</v>
      </c>
      <c r="K26">
        <v>1409</v>
      </c>
      <c r="L26">
        <v>0.7</v>
      </c>
      <c r="M26">
        <v>-3.2</v>
      </c>
      <c r="N26">
        <v>1.7</v>
      </c>
      <c r="O26">
        <v>1.1778071000000001</v>
      </c>
      <c r="P26">
        <v>1.8314876</v>
      </c>
      <c r="Q26">
        <v>22.026</v>
      </c>
      <c r="R26">
        <v>-20.247769230769229</v>
      </c>
      <c r="S26">
        <v>-20.3540699406356</v>
      </c>
      <c r="T26">
        <v>19.556000000000001</v>
      </c>
      <c r="U26">
        <v>1353</v>
      </c>
      <c r="V26">
        <v>17.2</v>
      </c>
      <c r="W26">
        <v>11.9</v>
      </c>
      <c r="X26">
        <v>0.7414288</v>
      </c>
      <c r="Y26">
        <v>4.2460000000000004</v>
      </c>
      <c r="Z26">
        <v>4.2460000000000004</v>
      </c>
      <c r="AA26">
        <v>4.1242727272727278</v>
      </c>
      <c r="AB26">
        <v>4.2574772139669754</v>
      </c>
      <c r="AE26" s="4" t="s">
        <v>45</v>
      </c>
      <c r="AF26">
        <v>2.4458056428249719</v>
      </c>
      <c r="AG26">
        <v>0.2397144656574253</v>
      </c>
      <c r="AH26">
        <v>3.5799688456297184E-2</v>
      </c>
      <c r="AI26">
        <v>3.0206262412890224E-3</v>
      </c>
      <c r="AJ26">
        <v>-19.589817361942494</v>
      </c>
      <c r="AK26">
        <v>3.1908491356893771</v>
      </c>
      <c r="AL26">
        <v>0.261661461852852</v>
      </c>
      <c r="AM26">
        <v>1.7498317991260798E-2</v>
      </c>
    </row>
    <row r="27" spans="1:39" x14ac:dyDescent="0.2">
      <c r="A27">
        <v>5</v>
      </c>
      <c r="B27" t="s">
        <v>63</v>
      </c>
      <c r="C27" t="s">
        <v>65</v>
      </c>
      <c r="D27">
        <v>41</v>
      </c>
      <c r="E27">
        <v>31.498000000000001</v>
      </c>
      <c r="F27">
        <v>0.86445136392934774</v>
      </c>
      <c r="G27">
        <v>2.74446429592148</v>
      </c>
      <c r="H27">
        <v>5.0761740932473723E-2</v>
      </c>
      <c r="I27">
        <v>0.1611586162057074</v>
      </c>
      <c r="J27">
        <v>35.317999999999998</v>
      </c>
      <c r="K27">
        <v>1568</v>
      </c>
      <c r="L27">
        <v>0.9</v>
      </c>
      <c r="M27">
        <v>-3</v>
      </c>
      <c r="N27">
        <v>2.1</v>
      </c>
      <c r="O27">
        <v>1.1780889999999999</v>
      </c>
      <c r="P27">
        <v>1.8303843</v>
      </c>
      <c r="Q27">
        <v>22.3</v>
      </c>
      <c r="R27">
        <v>-19.973769230769228</v>
      </c>
      <c r="S27">
        <v>-20.02871406160877</v>
      </c>
      <c r="T27">
        <v>20.695</v>
      </c>
      <c r="U27">
        <v>1484</v>
      </c>
      <c r="V27">
        <v>18.7</v>
      </c>
      <c r="W27">
        <v>13.6</v>
      </c>
      <c r="X27">
        <v>0.74122929999999998</v>
      </c>
      <c r="Y27">
        <v>4.1719999999999997</v>
      </c>
      <c r="Z27">
        <v>4.1719999999999997</v>
      </c>
      <c r="AA27">
        <v>4.050272727272727</v>
      </c>
      <c r="AB27">
        <v>4.1812237522445628</v>
      </c>
      <c r="AE27" s="4" t="s">
        <v>48</v>
      </c>
      <c r="AF27">
        <v>2.3657184823731074</v>
      </c>
      <c r="AG27">
        <v>0.22988549361167465</v>
      </c>
      <c r="AH27">
        <v>4.289710490795999E-2</v>
      </c>
      <c r="AI27">
        <v>5.4045356683513034E-3</v>
      </c>
      <c r="AJ27">
        <v>-20.005191151279583</v>
      </c>
      <c r="AK27">
        <v>3.3209888046985285</v>
      </c>
      <c r="AL27">
        <v>0.55768246321019899</v>
      </c>
      <c r="AM27">
        <v>7.8761815467482593E-2</v>
      </c>
    </row>
    <row r="28" spans="1:39" x14ac:dyDescent="0.2">
      <c r="A28">
        <v>5</v>
      </c>
      <c r="B28" t="s">
        <v>66</v>
      </c>
      <c r="C28" t="s">
        <v>67</v>
      </c>
      <c r="D28">
        <v>42</v>
      </c>
      <c r="E28">
        <v>28.541</v>
      </c>
      <c r="F28">
        <v>0.73559164613735384</v>
      </c>
      <c r="G28">
        <v>2.5773156025975048</v>
      </c>
      <c r="H28">
        <v>4.3952978290637573E-2</v>
      </c>
      <c r="I28">
        <v>0.15399943341381719</v>
      </c>
      <c r="J28">
        <v>29.821000000000002</v>
      </c>
      <c r="K28">
        <v>1371</v>
      </c>
      <c r="L28">
        <v>0.6</v>
      </c>
      <c r="M28">
        <v>-3.3</v>
      </c>
      <c r="N28">
        <v>1.5</v>
      </c>
      <c r="O28">
        <v>1.1779702000000001</v>
      </c>
      <c r="P28">
        <v>1.8313302</v>
      </c>
      <c r="Q28">
        <v>22.169</v>
      </c>
      <c r="R28">
        <v>-20.104769230769229</v>
      </c>
      <c r="S28">
        <v>-20.237976123949672</v>
      </c>
      <c r="T28">
        <v>17.863</v>
      </c>
      <c r="U28">
        <v>1288</v>
      </c>
      <c r="V28">
        <v>16.2</v>
      </c>
      <c r="W28">
        <v>10.9</v>
      </c>
      <c r="X28">
        <v>0.74154240000000005</v>
      </c>
      <c r="Y28">
        <v>4.4420000000000002</v>
      </c>
      <c r="Z28">
        <v>4.4420000000000002</v>
      </c>
      <c r="AA28">
        <v>4.3202727272727266</v>
      </c>
      <c r="AB28">
        <v>4.448536483648792</v>
      </c>
      <c r="AE28" s="4" t="s">
        <v>51</v>
      </c>
      <c r="AF28">
        <v>2.2293526877053438</v>
      </c>
      <c r="AG28">
        <v>0.22542527487701869</v>
      </c>
      <c r="AH28">
        <v>2.9416846251550267E-2</v>
      </c>
      <c r="AI28">
        <v>1.3364609342094284E-3</v>
      </c>
      <c r="AJ28">
        <v>-20.386096530326043</v>
      </c>
      <c r="AK28">
        <v>3.4218932462142542</v>
      </c>
      <c r="AL28">
        <v>1.8121454829481598E-3</v>
      </c>
      <c r="AM28">
        <v>0.14105478226412005</v>
      </c>
    </row>
    <row r="29" spans="1:39" x14ac:dyDescent="0.2">
      <c r="A29">
        <v>5</v>
      </c>
      <c r="B29" t="s">
        <v>66</v>
      </c>
      <c r="C29" t="s">
        <v>68</v>
      </c>
      <c r="D29">
        <v>43</v>
      </c>
      <c r="E29">
        <v>31.3</v>
      </c>
      <c r="F29">
        <v>0.79013124378695754</v>
      </c>
      <c r="G29">
        <v>2.524380970565359</v>
      </c>
      <c r="H29">
        <v>4.73376585025174E-2</v>
      </c>
      <c r="I29">
        <v>0.15123852556714831</v>
      </c>
      <c r="J29">
        <v>32.139000000000003</v>
      </c>
      <c r="K29">
        <v>1457</v>
      </c>
      <c r="L29">
        <v>0.4</v>
      </c>
      <c r="M29">
        <v>-3.5</v>
      </c>
      <c r="N29">
        <v>1.3</v>
      </c>
      <c r="O29">
        <v>1.1778632</v>
      </c>
      <c r="P29">
        <v>1.8302787</v>
      </c>
      <c r="Q29">
        <v>22.11</v>
      </c>
      <c r="R29">
        <v>-20.16376923076923</v>
      </c>
      <c r="S29">
        <v>-20.262990874801321</v>
      </c>
      <c r="T29">
        <v>19.266999999999999</v>
      </c>
      <c r="U29">
        <v>1355</v>
      </c>
      <c r="V29">
        <v>15.5</v>
      </c>
      <c r="W29">
        <v>10.1</v>
      </c>
      <c r="X29">
        <v>0.74160099999999995</v>
      </c>
      <c r="Y29">
        <v>4.5019999999999998</v>
      </c>
      <c r="Z29">
        <v>4.5019999999999998</v>
      </c>
      <c r="AA29">
        <v>4.3802727272727271</v>
      </c>
      <c r="AB29">
        <v>4.5054154081796671</v>
      </c>
      <c r="AE29" s="4" t="s">
        <v>54</v>
      </c>
      <c r="AF29">
        <v>2.4809175279412372</v>
      </c>
      <c r="AG29">
        <v>0.18097320872021921</v>
      </c>
      <c r="AH29">
        <v>6.8596324022310029E-3</v>
      </c>
      <c r="AI29">
        <v>4.8597433389024024E-4</v>
      </c>
      <c r="AJ29">
        <v>-20.159907096588853</v>
      </c>
      <c r="AK29">
        <v>4.4200624602365544</v>
      </c>
      <c r="AL29">
        <v>1.8266443783640618E-2</v>
      </c>
      <c r="AM29">
        <v>0.1840946846990644</v>
      </c>
    </row>
    <row r="30" spans="1:39" x14ac:dyDescent="0.2">
      <c r="A30">
        <v>5</v>
      </c>
      <c r="B30" t="s">
        <v>69</v>
      </c>
      <c r="C30" t="s">
        <v>70</v>
      </c>
      <c r="D30">
        <v>44</v>
      </c>
      <c r="E30">
        <v>30.414000000000001</v>
      </c>
      <c r="F30">
        <v>0.74752224845725879</v>
      </c>
      <c r="G30">
        <v>2.4578228725496771</v>
      </c>
      <c r="H30">
        <v>4.6172891982707853E-2</v>
      </c>
      <c r="I30">
        <v>0.1518145984832901</v>
      </c>
      <c r="J30">
        <v>30.327000000000002</v>
      </c>
      <c r="K30">
        <v>1393</v>
      </c>
      <c r="L30">
        <v>0.6</v>
      </c>
      <c r="M30">
        <v>-3.3</v>
      </c>
      <c r="N30">
        <v>1.6</v>
      </c>
      <c r="O30">
        <v>1.1777877999999999</v>
      </c>
      <c r="P30">
        <v>1.8301409</v>
      </c>
      <c r="Q30">
        <v>22.041</v>
      </c>
      <c r="R30">
        <v>-20.232769230769229</v>
      </c>
      <c r="S30">
        <v>-20.358435076458491</v>
      </c>
      <c r="T30">
        <v>18.783000000000001</v>
      </c>
      <c r="U30">
        <v>1358</v>
      </c>
      <c r="V30">
        <v>16.8</v>
      </c>
      <c r="W30">
        <v>11.5</v>
      </c>
      <c r="X30">
        <v>0.74158570000000001</v>
      </c>
      <c r="Y30">
        <v>4.4969999999999999</v>
      </c>
      <c r="Z30">
        <v>4.4969999999999999</v>
      </c>
      <c r="AA30">
        <v>4.3752727272727272</v>
      </c>
      <c r="AB30">
        <v>4.4968605258371834</v>
      </c>
      <c r="AE30" s="4" t="s">
        <v>57</v>
      </c>
      <c r="AF30">
        <v>2.5839315838446208</v>
      </c>
      <c r="AG30">
        <v>0.18271051967337981</v>
      </c>
      <c r="AH30">
        <v>0.13559500154077253</v>
      </c>
      <c r="AI30">
        <v>6.8839741515049919E-3</v>
      </c>
      <c r="AJ30">
        <v>-20.232220609425099</v>
      </c>
      <c r="AK30">
        <v>4.2289964467654304</v>
      </c>
      <c r="AL30">
        <v>0.290177980289055</v>
      </c>
      <c r="AM30">
        <v>1.9952300246444593E-2</v>
      </c>
    </row>
    <row r="31" spans="1:39" x14ac:dyDescent="0.2">
      <c r="A31">
        <v>5</v>
      </c>
      <c r="B31" t="s">
        <v>69</v>
      </c>
      <c r="C31" t="s">
        <v>71</v>
      </c>
      <c r="D31">
        <v>45</v>
      </c>
      <c r="E31">
        <v>30.818000000000001</v>
      </c>
      <c r="F31">
        <v>0.75458911798573447</v>
      </c>
      <c r="G31">
        <v>2.448533707527206</v>
      </c>
      <c r="H31">
        <v>4.6659273506640168E-2</v>
      </c>
      <c r="I31">
        <v>0.15140266567149119</v>
      </c>
      <c r="J31">
        <v>30.626999999999999</v>
      </c>
      <c r="K31">
        <v>1384</v>
      </c>
      <c r="L31">
        <v>0.4</v>
      </c>
      <c r="M31">
        <v>-3.5</v>
      </c>
      <c r="N31">
        <v>1.2</v>
      </c>
      <c r="O31">
        <v>1.1776526</v>
      </c>
      <c r="P31">
        <v>1.8299053999999999</v>
      </c>
      <c r="Q31">
        <v>21.939</v>
      </c>
      <c r="R31">
        <v>-20.334769230769229</v>
      </c>
      <c r="S31">
        <v>-20.455996366699321</v>
      </c>
      <c r="T31">
        <v>18.984999999999999</v>
      </c>
      <c r="U31">
        <v>1349</v>
      </c>
      <c r="V31">
        <v>15.5</v>
      </c>
      <c r="W31">
        <v>10.1</v>
      </c>
      <c r="X31">
        <v>0.74159710000000001</v>
      </c>
      <c r="Y31">
        <v>4.5129999999999999</v>
      </c>
      <c r="Z31">
        <v>4.5129999999999999</v>
      </c>
      <c r="AA31">
        <v>4.3912727272727272</v>
      </c>
      <c r="AB31">
        <v>4.5088718366213447</v>
      </c>
      <c r="AE31" s="4" t="s">
        <v>60</v>
      </c>
      <c r="AF31">
        <v>2.4429800542886513</v>
      </c>
      <c r="AG31">
        <v>0.17769891760025319</v>
      </c>
      <c r="AH31">
        <v>5.8071732201570206E-2</v>
      </c>
      <c r="AI31">
        <v>2.6915264307414547E-3</v>
      </c>
      <c r="AJ31">
        <v>-20.125284596665239</v>
      </c>
      <c r="AK31">
        <v>4.4359897928038823</v>
      </c>
      <c r="AL31">
        <v>7.2092870226382194E-2</v>
      </c>
      <c r="AM31">
        <v>9.4318037617998146E-2</v>
      </c>
    </row>
    <row r="32" spans="1:39" x14ac:dyDescent="0.2">
      <c r="A32">
        <v>6</v>
      </c>
      <c r="B32" t="s">
        <v>72</v>
      </c>
      <c r="C32" t="s">
        <v>73</v>
      </c>
      <c r="D32">
        <v>46</v>
      </c>
      <c r="E32">
        <v>29.279</v>
      </c>
      <c r="F32">
        <v>0.55231167544125725</v>
      </c>
      <c r="G32">
        <v>1.8863747923127741</v>
      </c>
      <c r="H32">
        <v>5.2015915612400869E-2</v>
      </c>
      <c r="I32">
        <v>0.17765605250316219</v>
      </c>
      <c r="J32">
        <v>22.120999999999999</v>
      </c>
      <c r="K32">
        <v>1060</v>
      </c>
      <c r="L32">
        <v>0.7</v>
      </c>
      <c r="M32">
        <v>-3.2</v>
      </c>
      <c r="N32">
        <v>1.7</v>
      </c>
      <c r="O32">
        <v>1.1757909</v>
      </c>
      <c r="P32">
        <v>1.8325724000000001</v>
      </c>
      <c r="Q32">
        <v>20.135000000000002</v>
      </c>
      <c r="R32">
        <v>-22.138769230769231</v>
      </c>
      <c r="S32">
        <v>-22.395163080389661</v>
      </c>
      <c r="T32">
        <v>21.22</v>
      </c>
      <c r="U32">
        <v>1508</v>
      </c>
      <c r="V32">
        <v>17.2</v>
      </c>
      <c r="W32">
        <v>12</v>
      </c>
      <c r="X32">
        <v>0.74118150000000005</v>
      </c>
      <c r="Y32">
        <v>3.9430000000000001</v>
      </c>
      <c r="Z32">
        <v>3.9430000000000001</v>
      </c>
      <c r="AA32">
        <v>3.8212727272727269</v>
      </c>
      <c r="AB32">
        <v>3.9344493405321499</v>
      </c>
      <c r="AE32" s="4" t="s">
        <v>63</v>
      </c>
      <c r="AF32">
        <v>2.5979927902201365</v>
      </c>
      <c r="AG32">
        <v>0.1561966408555957</v>
      </c>
      <c r="AH32">
        <v>0.20714198986404808</v>
      </c>
      <c r="AI32">
        <v>7.017292836288453E-3</v>
      </c>
      <c r="AJ32">
        <v>-20.191392001122185</v>
      </c>
      <c r="AK32">
        <v>4.2193504831057691</v>
      </c>
      <c r="AL32">
        <v>0.23006134835891948</v>
      </c>
      <c r="AM32">
        <v>5.3919339872854126E-2</v>
      </c>
    </row>
    <row r="33" spans="1:39" x14ac:dyDescent="0.2">
      <c r="A33">
        <v>6</v>
      </c>
      <c r="B33" t="s">
        <v>72</v>
      </c>
      <c r="C33" t="s">
        <v>74</v>
      </c>
      <c r="D33">
        <v>47</v>
      </c>
      <c r="E33">
        <v>29.353000000000002</v>
      </c>
      <c r="F33">
        <v>0.56032899760887322</v>
      </c>
      <c r="G33">
        <v>1.9089326392834569</v>
      </c>
      <c r="H33">
        <v>5.2893532637886417E-2</v>
      </c>
      <c r="I33">
        <v>0.1801980466660526</v>
      </c>
      <c r="J33">
        <v>22.454999999999998</v>
      </c>
      <c r="K33">
        <v>1082</v>
      </c>
      <c r="L33">
        <v>0.4</v>
      </c>
      <c r="M33">
        <v>-3.5</v>
      </c>
      <c r="N33">
        <v>1.2</v>
      </c>
      <c r="O33">
        <v>1.1758356000000001</v>
      </c>
      <c r="P33">
        <v>1.8325471</v>
      </c>
      <c r="Q33">
        <v>20.192</v>
      </c>
      <c r="R33">
        <v>-22.081769230769229</v>
      </c>
      <c r="S33">
        <v>-22.332491338779839</v>
      </c>
      <c r="T33">
        <v>21.588000000000001</v>
      </c>
      <c r="U33">
        <v>1537</v>
      </c>
      <c r="V33">
        <v>15.5</v>
      </c>
      <c r="W33">
        <v>10.1</v>
      </c>
      <c r="X33">
        <v>0.74127799999999999</v>
      </c>
      <c r="Y33">
        <v>4.1059999999999999</v>
      </c>
      <c r="Z33">
        <v>4.1059999999999999</v>
      </c>
      <c r="AA33">
        <v>3.9842727272727272</v>
      </c>
      <c r="AB33">
        <v>4.092593037569598</v>
      </c>
      <c r="AE33" s="4" t="s">
        <v>66</v>
      </c>
      <c r="AF33">
        <v>2.5508482865814317</v>
      </c>
      <c r="AG33">
        <v>0.15261897949048275</v>
      </c>
      <c r="AH33">
        <v>3.7430437269583061E-2</v>
      </c>
      <c r="AI33">
        <v>1.9522566606106867E-3</v>
      </c>
      <c r="AJ33">
        <v>-20.250483499375498</v>
      </c>
      <c r="AK33">
        <v>4.47697594591423</v>
      </c>
      <c r="AL33">
        <v>1.7688099953737078E-2</v>
      </c>
      <c r="AM33">
        <v>4.0219473242263971E-2</v>
      </c>
    </row>
    <row r="34" spans="1:39" x14ac:dyDescent="0.2">
      <c r="A34">
        <v>6</v>
      </c>
      <c r="B34" t="s">
        <v>75</v>
      </c>
      <c r="C34" t="s">
        <v>76</v>
      </c>
      <c r="D34">
        <v>48</v>
      </c>
      <c r="E34">
        <v>29.928000000000001</v>
      </c>
      <c r="F34">
        <v>0.54378358362835011</v>
      </c>
      <c r="G34">
        <v>1.816972679859497</v>
      </c>
      <c r="H34">
        <v>5.2948342661687207E-2</v>
      </c>
      <c r="I34">
        <v>0.1769190813341594</v>
      </c>
      <c r="J34">
        <v>21.765999999999998</v>
      </c>
      <c r="K34">
        <v>1028</v>
      </c>
      <c r="L34">
        <v>0.3</v>
      </c>
      <c r="M34">
        <v>-3.6</v>
      </c>
      <c r="N34">
        <v>1</v>
      </c>
      <c r="O34">
        <v>1.1759443999999999</v>
      </c>
      <c r="P34">
        <v>1.8328188999999999</v>
      </c>
      <c r="Q34">
        <v>20.285</v>
      </c>
      <c r="R34">
        <v>-21.988769230769229</v>
      </c>
      <c r="S34">
        <v>-22.25122406850107</v>
      </c>
      <c r="T34">
        <v>21.611000000000001</v>
      </c>
      <c r="U34">
        <v>1505</v>
      </c>
      <c r="V34">
        <v>14.8</v>
      </c>
      <c r="W34">
        <v>9.3000000000000007</v>
      </c>
      <c r="X34">
        <v>0.74128709999999998</v>
      </c>
      <c r="Y34">
        <v>4.1150000000000002</v>
      </c>
      <c r="Z34">
        <v>4.1150000000000002</v>
      </c>
      <c r="AA34">
        <v>3.993272727272728</v>
      </c>
      <c r="AB34">
        <v>4.0963029277336904</v>
      </c>
      <c r="AE34" s="4" t="s">
        <v>69</v>
      </c>
      <c r="AF34">
        <v>2.4531782900384416</v>
      </c>
      <c r="AG34">
        <v>0.15160863207739064</v>
      </c>
      <c r="AH34">
        <v>6.5684315789416511E-3</v>
      </c>
      <c r="AI34">
        <v>2.912804846224105E-4</v>
      </c>
      <c r="AJ34">
        <v>-20.407215721578908</v>
      </c>
      <c r="AK34">
        <v>4.5028661812292636</v>
      </c>
      <c r="AL34">
        <v>6.8986249909993178E-2</v>
      </c>
      <c r="AM34">
        <v>8.4932793070982733E-3</v>
      </c>
    </row>
    <row r="35" spans="1:39" x14ac:dyDescent="0.2">
      <c r="A35">
        <v>6</v>
      </c>
      <c r="B35" t="s">
        <v>75</v>
      </c>
      <c r="C35" t="s">
        <v>77</v>
      </c>
      <c r="D35">
        <v>52</v>
      </c>
      <c r="E35">
        <v>31.568000000000001</v>
      </c>
      <c r="F35">
        <v>0.59506402197936692</v>
      </c>
      <c r="G35">
        <v>1.885022877532206</v>
      </c>
      <c r="H35">
        <v>5.6555128928333351E-2</v>
      </c>
      <c r="I35">
        <v>0.1791533481003971</v>
      </c>
      <c r="J35">
        <v>23.905000000000001</v>
      </c>
      <c r="K35">
        <v>1133</v>
      </c>
      <c r="L35">
        <v>0.2</v>
      </c>
      <c r="M35">
        <v>-3.8</v>
      </c>
      <c r="N35">
        <v>0.6</v>
      </c>
      <c r="O35">
        <v>1.1758755999999999</v>
      </c>
      <c r="P35">
        <v>1.8282567000000001</v>
      </c>
      <c r="Q35">
        <v>20.352</v>
      </c>
      <c r="R35">
        <v>-21.921769230769229</v>
      </c>
      <c r="S35">
        <v>-22.14821370410554</v>
      </c>
      <c r="T35">
        <v>23.129000000000001</v>
      </c>
      <c r="U35">
        <v>1651</v>
      </c>
      <c r="V35">
        <v>13.9</v>
      </c>
      <c r="W35">
        <v>8.3000000000000007</v>
      </c>
      <c r="X35">
        <v>0.7412455</v>
      </c>
      <c r="Y35">
        <v>4.1280000000000001</v>
      </c>
      <c r="Z35">
        <v>4.1280000000000001</v>
      </c>
      <c r="AA35">
        <v>4.0062727272727274</v>
      </c>
      <c r="AB35">
        <v>4.0838044196564951</v>
      </c>
      <c r="AE35" s="4" t="s">
        <v>72</v>
      </c>
      <c r="AF35">
        <v>1.8976537157981155</v>
      </c>
      <c r="AG35">
        <v>0.17892704958460739</v>
      </c>
      <c r="AH35">
        <v>1.5950806561951299E-2</v>
      </c>
      <c r="AI35">
        <v>1.797461310316607E-3</v>
      </c>
      <c r="AJ35">
        <v>-22.363827209584748</v>
      </c>
      <c r="AK35">
        <v>4.0135211890508735</v>
      </c>
      <c r="AL35">
        <v>4.4315613484075173E-2</v>
      </c>
      <c r="AM35">
        <v>0.11182448057711267</v>
      </c>
    </row>
    <row r="36" spans="1:39" x14ac:dyDescent="0.2">
      <c r="A36">
        <v>6</v>
      </c>
      <c r="B36" t="s">
        <v>78</v>
      </c>
      <c r="C36" t="s">
        <v>79</v>
      </c>
      <c r="D36">
        <v>53</v>
      </c>
      <c r="E36">
        <v>31.699000000000002</v>
      </c>
      <c r="F36">
        <v>0.59386817611446185</v>
      </c>
      <c r="G36">
        <v>1.873460286174522</v>
      </c>
      <c r="H36">
        <v>5.5497609464724353E-2</v>
      </c>
      <c r="I36">
        <v>0.1750768461614699</v>
      </c>
      <c r="J36">
        <v>23.855</v>
      </c>
      <c r="K36">
        <v>1136</v>
      </c>
      <c r="L36">
        <v>0.3</v>
      </c>
      <c r="M36">
        <v>-3.6</v>
      </c>
      <c r="N36">
        <v>0.9</v>
      </c>
      <c r="O36">
        <v>1.1756021000000001</v>
      </c>
      <c r="P36">
        <v>1.8316133000000001</v>
      </c>
      <c r="Q36">
        <v>20.04</v>
      </c>
      <c r="R36">
        <v>-22.23376923076923</v>
      </c>
      <c r="S36">
        <v>-22.46104152276806</v>
      </c>
      <c r="T36">
        <v>22.683</v>
      </c>
      <c r="U36">
        <v>1611</v>
      </c>
      <c r="V36">
        <v>14.5</v>
      </c>
      <c r="W36">
        <v>8.9</v>
      </c>
      <c r="X36">
        <v>0.74139829999999995</v>
      </c>
      <c r="Y36">
        <v>4.3310000000000004</v>
      </c>
      <c r="Z36">
        <v>4.3310000000000004</v>
      </c>
      <c r="AA36">
        <v>4.2092727272727277</v>
      </c>
      <c r="AB36">
        <v>4.2793452754538057</v>
      </c>
      <c r="AE36" s="4" t="s">
        <v>75</v>
      </c>
      <c r="AF36">
        <v>1.8509977786958514</v>
      </c>
      <c r="AG36">
        <v>0.17803621471727826</v>
      </c>
      <c r="AH36">
        <v>4.8118756235459095E-2</v>
      </c>
      <c r="AI36">
        <v>1.5798651813844881E-3</v>
      </c>
      <c r="AJ36">
        <v>-22.199718886303305</v>
      </c>
      <c r="AK36">
        <v>4.0900536736950928</v>
      </c>
      <c r="AL36">
        <v>7.2839327195776474E-2</v>
      </c>
      <c r="AM36">
        <v>8.8377798160856839E-3</v>
      </c>
    </row>
    <row r="37" spans="1:39" x14ac:dyDescent="0.2">
      <c r="A37">
        <v>6</v>
      </c>
      <c r="B37" t="s">
        <v>78</v>
      </c>
      <c r="C37" t="s">
        <v>80</v>
      </c>
      <c r="D37">
        <v>54</v>
      </c>
      <c r="E37">
        <v>30.768000000000001</v>
      </c>
      <c r="F37">
        <v>0.56148068636814374</v>
      </c>
      <c r="G37">
        <v>1.824885226105512</v>
      </c>
      <c r="H37">
        <v>5.3084155388999153E-2</v>
      </c>
      <c r="I37">
        <v>0.1725304062304964</v>
      </c>
      <c r="J37">
        <v>22.503</v>
      </c>
      <c r="K37">
        <v>1046</v>
      </c>
      <c r="L37">
        <v>0.3</v>
      </c>
      <c r="M37">
        <v>-3.6</v>
      </c>
      <c r="N37">
        <v>1</v>
      </c>
      <c r="O37">
        <v>1.1759584000000001</v>
      </c>
      <c r="P37">
        <v>1.8336600999999999</v>
      </c>
      <c r="Q37">
        <v>20.349</v>
      </c>
      <c r="R37">
        <v>-21.924769230769229</v>
      </c>
      <c r="S37">
        <v>-22.174678685037719</v>
      </c>
      <c r="T37">
        <v>21.667999999999999</v>
      </c>
      <c r="U37">
        <v>1477</v>
      </c>
      <c r="V37">
        <v>15</v>
      </c>
      <c r="W37">
        <v>9.5</v>
      </c>
      <c r="X37">
        <v>0.7412261</v>
      </c>
      <c r="Y37">
        <v>4.1040000000000001</v>
      </c>
      <c r="Z37">
        <v>4.1040000000000001</v>
      </c>
      <c r="AA37">
        <v>3.982272727272727</v>
      </c>
      <c r="AB37">
        <v>4.0444523243777599</v>
      </c>
      <c r="AE37" s="4" t="s">
        <v>78</v>
      </c>
      <c r="AF37">
        <v>1.8491727561400171</v>
      </c>
      <c r="AG37">
        <v>0.17380362619598316</v>
      </c>
      <c r="AH37">
        <v>3.434775437133547E-2</v>
      </c>
      <c r="AI37">
        <v>1.8006049430736274E-3</v>
      </c>
      <c r="AJ37">
        <v>-22.317860103902888</v>
      </c>
      <c r="AK37">
        <v>4.1618987999157824</v>
      </c>
      <c r="AL37">
        <v>0.20248910443926527</v>
      </c>
      <c r="AM37">
        <v>0.16609439855880542</v>
      </c>
    </row>
    <row r="38" spans="1:39" x14ac:dyDescent="0.2">
      <c r="A38">
        <v>7</v>
      </c>
      <c r="B38" t="s">
        <v>81</v>
      </c>
      <c r="C38" t="s">
        <v>82</v>
      </c>
      <c r="D38">
        <v>10</v>
      </c>
      <c r="E38">
        <v>29.786999999999999</v>
      </c>
      <c r="F38">
        <v>0.62399058557598264</v>
      </c>
      <c r="G38">
        <v>2.0948419967636309</v>
      </c>
      <c r="H38">
        <v>4.5414397363599777E-2</v>
      </c>
      <c r="I38">
        <v>0.1524638176506522</v>
      </c>
      <c r="J38">
        <v>25.361999999999998</v>
      </c>
      <c r="K38">
        <v>1188</v>
      </c>
      <c r="L38">
        <v>0.1</v>
      </c>
      <c r="M38">
        <v>-3.9</v>
      </c>
      <c r="N38">
        <v>1.8</v>
      </c>
      <c r="O38">
        <v>1.1766053999999999</v>
      </c>
      <c r="P38">
        <v>1.8353569000000001</v>
      </c>
      <c r="Q38">
        <v>20.925999999999998</v>
      </c>
      <c r="R38">
        <v>-21.24816666666667</v>
      </c>
      <c r="S38">
        <v>-21.444310956336601</v>
      </c>
      <c r="T38">
        <v>18.978000000000002</v>
      </c>
      <c r="U38">
        <v>1314</v>
      </c>
      <c r="V38">
        <v>20</v>
      </c>
      <c r="W38">
        <v>12.4</v>
      </c>
      <c r="X38">
        <v>0.74178829999999996</v>
      </c>
      <c r="Y38">
        <v>4.7549999999999999</v>
      </c>
      <c r="Z38">
        <v>4.7549999999999999</v>
      </c>
      <c r="AA38">
        <v>4.6552727272727266</v>
      </c>
      <c r="AB38">
        <v>4.6927865697784181</v>
      </c>
      <c r="AE38" s="4" t="s">
        <v>81</v>
      </c>
      <c r="AF38">
        <v>2.1007502658857993</v>
      </c>
      <c r="AG38">
        <v>0.1522714961083261</v>
      </c>
      <c r="AH38">
        <v>8.3555543227018022E-3</v>
      </c>
      <c r="AI38">
        <v>2.7198373348856622E-4</v>
      </c>
      <c r="AJ38">
        <v>-21.43846408715762</v>
      </c>
      <c r="AK38">
        <v>4.5702787543064547</v>
      </c>
      <c r="AL38">
        <v>8.2687216909546214E-3</v>
      </c>
      <c r="AM38">
        <v>0.17325221413716138</v>
      </c>
    </row>
    <row r="39" spans="1:39" x14ac:dyDescent="0.2">
      <c r="A39">
        <v>7</v>
      </c>
      <c r="B39" t="s">
        <v>81</v>
      </c>
      <c r="C39" t="s">
        <v>83</v>
      </c>
      <c r="D39">
        <v>11</v>
      </c>
      <c r="E39">
        <v>29.763999999999999</v>
      </c>
      <c r="F39">
        <v>0.62702584635977132</v>
      </c>
      <c r="G39">
        <v>2.1066585350079672</v>
      </c>
      <c r="H39">
        <v>4.5264845517824233E-2</v>
      </c>
      <c r="I39">
        <v>0.15207917456600001</v>
      </c>
      <c r="J39">
        <v>25.492999999999999</v>
      </c>
      <c r="K39">
        <v>1192</v>
      </c>
      <c r="L39">
        <v>0.3</v>
      </c>
      <c r="M39">
        <v>-3.6</v>
      </c>
      <c r="N39">
        <v>2.1</v>
      </c>
      <c r="O39">
        <v>1.1766455</v>
      </c>
      <c r="P39">
        <v>1.8359901000000001</v>
      </c>
      <c r="Q39">
        <v>20.936</v>
      </c>
      <c r="R39">
        <v>-21.238166666666661</v>
      </c>
      <c r="S39">
        <v>-21.432617217978638</v>
      </c>
      <c r="T39">
        <v>18.914000000000001</v>
      </c>
      <c r="U39">
        <v>1333</v>
      </c>
      <c r="V39">
        <v>21.7</v>
      </c>
      <c r="W39">
        <v>14.3</v>
      </c>
      <c r="X39">
        <v>0.74162139999999999</v>
      </c>
      <c r="Y39">
        <v>4.5090000000000003</v>
      </c>
      <c r="Z39">
        <v>4.5090000000000003</v>
      </c>
      <c r="AA39">
        <v>4.409272727272727</v>
      </c>
      <c r="AB39">
        <v>4.4477709388344913</v>
      </c>
      <c r="AE39" s="4" t="s">
        <v>84</v>
      </c>
      <c r="AF39">
        <v>1.9695167255756876</v>
      </c>
      <c r="AG39">
        <v>0.14701174085941771</v>
      </c>
      <c r="AH39">
        <v>8.9184157490610941E-2</v>
      </c>
      <c r="AI39">
        <v>2.1774033863819586E-3</v>
      </c>
      <c r="AJ39">
        <v>-21.74699430904024</v>
      </c>
      <c r="AK39">
        <v>4.7787134561644509</v>
      </c>
      <c r="AL39">
        <v>8.3314473648370024E-2</v>
      </c>
      <c r="AM39">
        <v>2.5936488842589121E-2</v>
      </c>
    </row>
    <row r="40" spans="1:39" x14ac:dyDescent="0.2">
      <c r="A40">
        <v>7</v>
      </c>
      <c r="B40" t="s">
        <v>84</v>
      </c>
      <c r="C40" t="s">
        <v>85</v>
      </c>
      <c r="D40">
        <v>12</v>
      </c>
      <c r="E40">
        <v>31.262</v>
      </c>
      <c r="F40">
        <v>0.59599565043025959</v>
      </c>
      <c r="G40">
        <v>1.9064540030396639</v>
      </c>
      <c r="H40">
        <v>4.5477482949951138E-2</v>
      </c>
      <c r="I40">
        <v>0.14547208415952639</v>
      </c>
      <c r="J40">
        <v>24.155000000000001</v>
      </c>
      <c r="K40">
        <v>1122</v>
      </c>
      <c r="L40">
        <v>0.3</v>
      </c>
      <c r="M40">
        <v>-3.6</v>
      </c>
      <c r="N40">
        <v>1.9</v>
      </c>
      <c r="O40">
        <v>1.1764319000000001</v>
      </c>
      <c r="P40">
        <v>1.8377231999999999</v>
      </c>
      <c r="Q40">
        <v>20.698</v>
      </c>
      <c r="R40">
        <v>-21.476166666666661</v>
      </c>
      <c r="S40">
        <v>-21.68808207975286</v>
      </c>
      <c r="T40">
        <v>19.004999999999999</v>
      </c>
      <c r="U40">
        <v>1336</v>
      </c>
      <c r="V40">
        <v>20.8</v>
      </c>
      <c r="W40">
        <v>13.5</v>
      </c>
      <c r="X40">
        <v>0.74186410000000003</v>
      </c>
      <c r="Y40">
        <v>4.8230000000000004</v>
      </c>
      <c r="Z40">
        <v>4.8230000000000004</v>
      </c>
      <c r="AA40">
        <v>4.7232727272727271</v>
      </c>
      <c r="AB40">
        <v>4.760373589023728</v>
      </c>
      <c r="AE40" s="4" t="s">
        <v>87</v>
      </c>
      <c r="AF40">
        <v>2.1253468340540458</v>
      </c>
      <c r="AG40">
        <v>0.15275934392995985</v>
      </c>
      <c r="AH40">
        <v>4.9214784067502697E-3</v>
      </c>
      <c r="AI40">
        <v>6.5407333684529062E-4</v>
      </c>
      <c r="AJ40">
        <v>-21.3269987458436</v>
      </c>
      <c r="AK40">
        <v>4.3371162632427236</v>
      </c>
      <c r="AL40">
        <v>2.9225713285610664E-2</v>
      </c>
      <c r="AM40">
        <v>0.12217103900755941</v>
      </c>
    </row>
    <row r="41" spans="1:39" x14ac:dyDescent="0.2">
      <c r="A41">
        <v>7</v>
      </c>
      <c r="B41" t="s">
        <v>84</v>
      </c>
      <c r="C41" t="s">
        <v>86</v>
      </c>
      <c r="D41">
        <v>13</v>
      </c>
      <c r="E41">
        <v>30.646999999999998</v>
      </c>
      <c r="F41">
        <v>0.62292462346279609</v>
      </c>
      <c r="G41">
        <v>2.032579448111711</v>
      </c>
      <c r="H41">
        <v>4.5526546810001442E-2</v>
      </c>
      <c r="I41">
        <v>0.14855139755930899</v>
      </c>
      <c r="J41">
        <v>25.315999999999999</v>
      </c>
      <c r="K41">
        <v>1186</v>
      </c>
      <c r="L41">
        <v>0.7</v>
      </c>
      <c r="M41">
        <v>-3.2</v>
      </c>
      <c r="N41">
        <v>2.6</v>
      </c>
      <c r="O41">
        <v>1.1762656</v>
      </c>
      <c r="P41">
        <v>1.8370500000000001</v>
      </c>
      <c r="Q41">
        <v>20.565000000000001</v>
      </c>
      <c r="R41">
        <v>-21.60916666666666</v>
      </c>
      <c r="S41">
        <v>-21.805906538327619</v>
      </c>
      <c r="T41">
        <v>19.026</v>
      </c>
      <c r="U41">
        <v>1338</v>
      </c>
      <c r="V41">
        <v>22.8</v>
      </c>
      <c r="W41">
        <v>15.8</v>
      </c>
      <c r="X41">
        <v>0.74185610000000002</v>
      </c>
      <c r="Y41">
        <v>4.8600000000000003</v>
      </c>
      <c r="Z41">
        <v>4.8600000000000003</v>
      </c>
      <c r="AA41">
        <v>4.7602727272727279</v>
      </c>
      <c r="AB41">
        <v>4.7970533233051738</v>
      </c>
      <c r="AE41" s="4" t="s">
        <v>90</v>
      </c>
      <c r="AF41">
        <v>1.912091309612852</v>
      </c>
      <c r="AG41">
        <v>0.13220664913833435</v>
      </c>
      <c r="AH41">
        <v>3.5744910305621838E-2</v>
      </c>
      <c r="AI41">
        <v>4.4011198122085194E-4</v>
      </c>
      <c r="AJ41">
        <v>-22.104008508291287</v>
      </c>
      <c r="AK41">
        <v>5.1720550120066848</v>
      </c>
      <c r="AL41">
        <v>4.5851531506744701E-4</v>
      </c>
      <c r="AM41">
        <v>0.11032095575166347</v>
      </c>
    </row>
    <row r="42" spans="1:39" x14ac:dyDescent="0.2">
      <c r="A42">
        <v>7</v>
      </c>
      <c r="B42" t="s">
        <v>87</v>
      </c>
      <c r="C42" t="s">
        <v>88</v>
      </c>
      <c r="D42">
        <v>14</v>
      </c>
      <c r="E42">
        <v>29.068999999999999</v>
      </c>
      <c r="F42">
        <v>0.61680546686478921</v>
      </c>
      <c r="G42">
        <v>2.1218668232990101</v>
      </c>
      <c r="H42">
        <v>4.4271169651568673E-2</v>
      </c>
      <c r="I42">
        <v>0.15229684423808409</v>
      </c>
      <c r="J42">
        <v>25.052</v>
      </c>
      <c r="K42">
        <v>1175</v>
      </c>
      <c r="L42">
        <v>0.4</v>
      </c>
      <c r="M42">
        <v>-3.5</v>
      </c>
      <c r="N42">
        <v>2</v>
      </c>
      <c r="O42">
        <v>1.1767814999999999</v>
      </c>
      <c r="P42">
        <v>1.8369728000000001</v>
      </c>
      <c r="Q42">
        <v>21.068000000000001</v>
      </c>
      <c r="R42">
        <v>-21.10616666666666</v>
      </c>
      <c r="S42">
        <v>-21.306333045795519</v>
      </c>
      <c r="T42">
        <v>18.489000000000001</v>
      </c>
      <c r="U42">
        <v>1316</v>
      </c>
      <c r="V42">
        <v>20.9</v>
      </c>
      <c r="W42">
        <v>13.8</v>
      </c>
      <c r="X42">
        <v>0.74161100000000002</v>
      </c>
      <c r="Y42">
        <v>4.4779999999999998</v>
      </c>
      <c r="Z42">
        <v>4.4779999999999998</v>
      </c>
      <c r="AA42">
        <v>4.3782727272727264</v>
      </c>
      <c r="AB42">
        <v>4.4235042333895702</v>
      </c>
      <c r="AE42" s="4" t="s">
        <v>93</v>
      </c>
      <c r="AF42">
        <v>1.8817492025000111</v>
      </c>
      <c r="AG42">
        <v>0.12893473211731865</v>
      </c>
      <c r="AH42">
        <v>3.5783386708204939E-2</v>
      </c>
      <c r="AI42">
        <v>4.2038830975486483E-3</v>
      </c>
      <c r="AJ42">
        <v>-22.064127315189424</v>
      </c>
      <c r="AK42">
        <v>5.2638124380393219</v>
      </c>
      <c r="AL42">
        <v>4.6876276865876775E-2</v>
      </c>
      <c r="AM42">
        <v>4.5796737587973993E-2</v>
      </c>
    </row>
    <row r="43" spans="1:39" x14ac:dyDescent="0.2">
      <c r="A43">
        <v>7</v>
      </c>
      <c r="B43" t="s">
        <v>87</v>
      </c>
      <c r="C43" t="s">
        <v>89</v>
      </c>
      <c r="D43">
        <v>15</v>
      </c>
      <c r="E43">
        <v>28.779</v>
      </c>
      <c r="F43">
        <v>0.61265507766760541</v>
      </c>
      <c r="G43">
        <v>2.128826844809081</v>
      </c>
      <c r="H43">
        <v>4.4095714375928081E-2</v>
      </c>
      <c r="I43">
        <v>0.15322184362183561</v>
      </c>
      <c r="J43">
        <v>24.873000000000001</v>
      </c>
      <c r="K43">
        <v>1165</v>
      </c>
      <c r="L43">
        <v>0.4</v>
      </c>
      <c r="M43">
        <v>-3.6</v>
      </c>
      <c r="N43">
        <v>2</v>
      </c>
      <c r="O43">
        <v>1.1767458</v>
      </c>
      <c r="P43">
        <v>1.8367435999999999</v>
      </c>
      <c r="Q43">
        <v>21.029</v>
      </c>
      <c r="R43">
        <v>-21.145166666666661</v>
      </c>
      <c r="S43">
        <v>-21.347664445891681</v>
      </c>
      <c r="T43">
        <v>18.414000000000001</v>
      </c>
      <c r="U43">
        <v>1325</v>
      </c>
      <c r="V43">
        <v>21</v>
      </c>
      <c r="W43">
        <v>14</v>
      </c>
      <c r="X43">
        <v>0.74133369999999998</v>
      </c>
      <c r="Y43">
        <v>4.3040000000000003</v>
      </c>
      <c r="Z43">
        <v>4.3040000000000003</v>
      </c>
      <c r="AA43">
        <v>4.2042727272727269</v>
      </c>
      <c r="AB43">
        <v>4.250728293095877</v>
      </c>
      <c r="AE43" s="4" t="s">
        <v>96</v>
      </c>
      <c r="AF43">
        <v>1.9434120311271244</v>
      </c>
      <c r="AG43">
        <v>0.13123409589229004</v>
      </c>
      <c r="AH43">
        <v>8.7243490908215024E-2</v>
      </c>
      <c r="AI43">
        <v>1.5753452155197107E-3</v>
      </c>
      <c r="AJ43">
        <v>-21.59599174779331</v>
      </c>
      <c r="AK43">
        <v>5.2602490085532674</v>
      </c>
      <c r="AL43">
        <v>5.6806299210545074E-3</v>
      </c>
      <c r="AM43">
        <v>0.1313390889848608</v>
      </c>
    </row>
    <row r="44" spans="1:39" x14ac:dyDescent="0.2">
      <c r="A44">
        <v>8</v>
      </c>
      <c r="B44" t="s">
        <v>90</v>
      </c>
      <c r="C44" t="s">
        <v>91</v>
      </c>
      <c r="D44">
        <v>16</v>
      </c>
      <c r="E44">
        <v>31.564</v>
      </c>
      <c r="F44">
        <v>0.59555455209832731</v>
      </c>
      <c r="G44">
        <v>1.886815841142844</v>
      </c>
      <c r="H44">
        <v>4.1631477619661031E-2</v>
      </c>
      <c r="I44">
        <v>0.13189544297193331</v>
      </c>
      <c r="J44">
        <v>24.135999999999999</v>
      </c>
      <c r="K44">
        <v>1125</v>
      </c>
      <c r="L44">
        <v>0.4</v>
      </c>
      <c r="M44">
        <v>-3.6</v>
      </c>
      <c r="N44">
        <v>1.9</v>
      </c>
      <c r="O44">
        <v>1.1759922</v>
      </c>
      <c r="P44">
        <v>1.8378053000000001</v>
      </c>
      <c r="Q44">
        <v>20.282</v>
      </c>
      <c r="R44">
        <v>-21.892166666666661</v>
      </c>
      <c r="S44">
        <v>-22.104332727551672</v>
      </c>
      <c r="T44">
        <v>17.361999999999998</v>
      </c>
      <c r="U44">
        <v>1222</v>
      </c>
      <c r="V44">
        <v>20.3</v>
      </c>
      <c r="W44">
        <v>13.3</v>
      </c>
      <c r="X44">
        <v>0.74205509999999997</v>
      </c>
      <c r="Y44">
        <v>5.2850000000000001</v>
      </c>
      <c r="Z44">
        <v>5.2850000000000001</v>
      </c>
      <c r="AA44">
        <v>5.1852727272727268</v>
      </c>
      <c r="AB44">
        <v>5.2500637079256673</v>
      </c>
      <c r="AE44" s="4" t="s">
        <v>99</v>
      </c>
      <c r="AF44">
        <v>1.6587667373368928</v>
      </c>
      <c r="AG44">
        <v>0.12488179894198931</v>
      </c>
      <c r="AH44">
        <v>3.592430458480865E-2</v>
      </c>
      <c r="AI44">
        <v>1.7681480193798532E-3</v>
      </c>
      <c r="AJ44">
        <v>-23.053828608801105</v>
      </c>
      <c r="AK44">
        <v>5.6935368293854083</v>
      </c>
      <c r="AL44">
        <v>5.3906346221479919E-2</v>
      </c>
      <c r="AM44">
        <v>0.22473041579019987</v>
      </c>
    </row>
    <row r="45" spans="1:39" x14ac:dyDescent="0.2">
      <c r="A45">
        <v>8</v>
      </c>
      <c r="B45" t="s">
        <v>90</v>
      </c>
      <c r="C45" t="s">
        <v>92</v>
      </c>
      <c r="D45">
        <v>17</v>
      </c>
      <c r="E45">
        <v>31.805</v>
      </c>
      <c r="F45">
        <v>0.61617950376925379</v>
      </c>
      <c r="G45">
        <v>1.9373667780828601</v>
      </c>
      <c r="H45">
        <v>4.2147303879671097E-2</v>
      </c>
      <c r="I45">
        <v>0.13251785530473539</v>
      </c>
      <c r="J45">
        <v>25.024999999999999</v>
      </c>
      <c r="K45">
        <v>1169</v>
      </c>
      <c r="L45">
        <v>0.4</v>
      </c>
      <c r="M45">
        <v>-3.6</v>
      </c>
      <c r="N45">
        <v>1.8</v>
      </c>
      <c r="O45">
        <v>1.1759491</v>
      </c>
      <c r="P45">
        <v>1.8369911999999999</v>
      </c>
      <c r="Q45">
        <v>20.271000000000001</v>
      </c>
      <c r="R45">
        <v>-21.90316666666666</v>
      </c>
      <c r="S45">
        <v>-22.103684289030902</v>
      </c>
      <c r="T45">
        <v>17.582000000000001</v>
      </c>
      <c r="U45">
        <v>1265</v>
      </c>
      <c r="V45">
        <v>20.2</v>
      </c>
      <c r="W45">
        <v>13.3</v>
      </c>
      <c r="X45">
        <v>0.74203799999999998</v>
      </c>
      <c r="Y45">
        <v>5.133</v>
      </c>
      <c r="Z45">
        <v>5.133</v>
      </c>
      <c r="AA45">
        <v>5.0332727272727276</v>
      </c>
      <c r="AB45">
        <v>5.0940463160877023</v>
      </c>
      <c r="AE45" s="4" t="s">
        <v>102</v>
      </c>
      <c r="AF45">
        <v>1.6783999625983035</v>
      </c>
      <c r="AG45">
        <v>0.12414112688146844</v>
      </c>
      <c r="AH45">
        <v>2.1835182846084746E-2</v>
      </c>
      <c r="AI45">
        <v>1.7874978293137287E-3</v>
      </c>
      <c r="AJ45">
        <v>-22.83127688735625</v>
      </c>
      <c r="AK45">
        <v>5.9085883518729609</v>
      </c>
      <c r="AL45">
        <v>9.9106072850406207E-2</v>
      </c>
      <c r="AM45">
        <v>7.5049696285911835E-2</v>
      </c>
    </row>
    <row r="46" spans="1:39" x14ac:dyDescent="0.2">
      <c r="A46">
        <v>8</v>
      </c>
      <c r="B46" t="s">
        <v>93</v>
      </c>
      <c r="C46" t="s">
        <v>94</v>
      </c>
      <c r="D46">
        <v>18</v>
      </c>
      <c r="E46">
        <v>29.47</v>
      </c>
      <c r="F46">
        <v>0.54709479153778606</v>
      </c>
      <c r="G46">
        <v>1.856446527104805</v>
      </c>
      <c r="H46">
        <v>3.7121042030797607E-2</v>
      </c>
      <c r="I46">
        <v>0.12596213787172589</v>
      </c>
      <c r="J46">
        <v>22.052</v>
      </c>
      <c r="K46">
        <v>1052</v>
      </c>
      <c r="L46">
        <v>0.3</v>
      </c>
      <c r="M46">
        <v>-3.6</v>
      </c>
      <c r="N46">
        <v>1.6</v>
      </c>
      <c r="O46">
        <v>1.1760332</v>
      </c>
      <c r="P46">
        <v>1.8377973999999999</v>
      </c>
      <c r="Q46">
        <v>20.317</v>
      </c>
      <c r="R46">
        <v>-21.857166666666661</v>
      </c>
      <c r="S46">
        <v>-22.09727384843643</v>
      </c>
      <c r="T46">
        <v>15.443</v>
      </c>
      <c r="U46">
        <v>1107</v>
      </c>
      <c r="V46">
        <v>19</v>
      </c>
      <c r="W46">
        <v>12.1</v>
      </c>
      <c r="X46">
        <v>0.74212540000000005</v>
      </c>
      <c r="Y46">
        <v>5.2270000000000003</v>
      </c>
      <c r="Z46">
        <v>5.2270000000000003</v>
      </c>
      <c r="AA46">
        <v>5.127272727272727</v>
      </c>
      <c r="AB46">
        <v>5.2314292543346843</v>
      </c>
      <c r="AE46" s="4" t="s">
        <v>105</v>
      </c>
      <c r="AF46">
        <v>1.5830636371295506</v>
      </c>
      <c r="AG46">
        <v>0.12310401519626275</v>
      </c>
      <c r="AH46">
        <v>2.2799737541901344E-2</v>
      </c>
      <c r="AI46">
        <v>1.1738146203167561E-3</v>
      </c>
      <c r="AJ46">
        <v>-23.166539407094426</v>
      </c>
      <c r="AK46">
        <v>5.6669794659043102</v>
      </c>
      <c r="AL46">
        <v>3.4574405589307536E-2</v>
      </c>
      <c r="AM46">
        <v>2.9617588695633263E-2</v>
      </c>
    </row>
    <row r="47" spans="1:39" x14ac:dyDescent="0.2">
      <c r="A47">
        <v>8</v>
      </c>
      <c r="B47" t="s">
        <v>93</v>
      </c>
      <c r="C47" t="s">
        <v>95</v>
      </c>
      <c r="D47">
        <v>19</v>
      </c>
      <c r="E47">
        <v>28.803999999999998</v>
      </c>
      <c r="F47">
        <v>0.54930722290893841</v>
      </c>
      <c r="G47">
        <v>1.907051877895217</v>
      </c>
      <c r="H47">
        <v>3.7994586285573007E-2</v>
      </c>
      <c r="I47">
        <v>0.13190732636291139</v>
      </c>
      <c r="J47">
        <v>22.146999999999998</v>
      </c>
      <c r="K47">
        <v>1059</v>
      </c>
      <c r="L47">
        <v>0.3</v>
      </c>
      <c r="M47">
        <v>-3.6</v>
      </c>
      <c r="N47">
        <v>1.6</v>
      </c>
      <c r="O47">
        <v>1.1761127</v>
      </c>
      <c r="P47">
        <v>1.8382151</v>
      </c>
      <c r="Q47">
        <v>20.382000000000001</v>
      </c>
      <c r="R47">
        <v>-21.79216666666666</v>
      </c>
      <c r="S47">
        <v>-22.030980781942421</v>
      </c>
      <c r="T47">
        <v>15.814</v>
      </c>
      <c r="U47">
        <v>1149</v>
      </c>
      <c r="V47">
        <v>18.899999999999999</v>
      </c>
      <c r="W47">
        <v>12.1</v>
      </c>
      <c r="X47">
        <v>0.74205699999999997</v>
      </c>
      <c r="Y47">
        <v>5.3</v>
      </c>
      <c r="Z47">
        <v>5.3</v>
      </c>
      <c r="AA47">
        <v>5.2002727272727274</v>
      </c>
      <c r="AB47">
        <v>5.2961956217439603</v>
      </c>
      <c r="AE47" s="4" t="s">
        <v>108</v>
      </c>
      <c r="AF47">
        <v>1.290940657241209</v>
      </c>
      <c r="AG47">
        <v>0.1159076894581455</v>
      </c>
      <c r="AH47">
        <v>1.3778142515115464E-2</v>
      </c>
      <c r="AI47">
        <v>1.068103359881204E-4</v>
      </c>
      <c r="AJ47">
        <v>-25.595060284683832</v>
      </c>
      <c r="AK47">
        <v>6.3591590976492611</v>
      </c>
      <c r="AL47">
        <v>1.7311891109716003E-2</v>
      </c>
      <c r="AM47">
        <v>0.43302555413243621</v>
      </c>
    </row>
    <row r="48" spans="1:39" x14ac:dyDescent="0.2">
      <c r="A48">
        <v>8</v>
      </c>
      <c r="B48" t="s">
        <v>96</v>
      </c>
      <c r="C48" t="s">
        <v>97</v>
      </c>
      <c r="D48">
        <v>20</v>
      </c>
      <c r="E48">
        <v>29.38</v>
      </c>
      <c r="F48">
        <v>0.58909911307880392</v>
      </c>
      <c r="G48">
        <v>2.005102495162709</v>
      </c>
      <c r="H48">
        <v>3.8883852147371653E-2</v>
      </c>
      <c r="I48">
        <v>0.1323480331768947</v>
      </c>
      <c r="J48">
        <v>23.858000000000001</v>
      </c>
      <c r="K48">
        <v>1111</v>
      </c>
      <c r="L48">
        <v>0.3</v>
      </c>
      <c r="M48">
        <v>-3.6</v>
      </c>
      <c r="N48">
        <v>1.5</v>
      </c>
      <c r="O48">
        <v>1.1765289000000001</v>
      </c>
      <c r="P48">
        <v>1.837677</v>
      </c>
      <c r="Q48">
        <v>20.79</v>
      </c>
      <c r="R48">
        <v>-21.384166666666669</v>
      </c>
      <c r="S48">
        <v>-21.600008559725609</v>
      </c>
      <c r="T48">
        <v>16.192</v>
      </c>
      <c r="U48">
        <v>1144</v>
      </c>
      <c r="V48">
        <v>18.600000000000001</v>
      </c>
      <c r="W48">
        <v>11.9</v>
      </c>
      <c r="X48">
        <v>0.74220410000000003</v>
      </c>
      <c r="Y48">
        <v>5.3650000000000002</v>
      </c>
      <c r="Z48">
        <v>5.3650000000000002</v>
      </c>
      <c r="AA48">
        <v>5.2652727272727269</v>
      </c>
      <c r="AB48">
        <v>5.3531197690093109</v>
      </c>
      <c r="AE48" s="4" t="s">
        <v>111</v>
      </c>
      <c r="AF48">
        <v>1.2733913819026306</v>
      </c>
      <c r="AG48">
        <v>0.11554851121692765</v>
      </c>
      <c r="AH48">
        <v>4.2859783989497774E-2</v>
      </c>
      <c r="AI48">
        <v>1.5404378970539372E-3</v>
      </c>
      <c r="AJ48">
        <v>-25.714770847812691</v>
      </c>
      <c r="AK48">
        <v>5.8396800928803803</v>
      </c>
      <c r="AL48">
        <v>3.3564767066025592E-3</v>
      </c>
      <c r="AM48">
        <v>0.16186382074736327</v>
      </c>
    </row>
    <row r="49" spans="1:39" x14ac:dyDescent="0.2">
      <c r="A49">
        <v>8</v>
      </c>
      <c r="B49" t="s">
        <v>96</v>
      </c>
      <c r="C49" t="s">
        <v>98</v>
      </c>
      <c r="D49">
        <v>24</v>
      </c>
      <c r="E49">
        <v>31.963999999999999</v>
      </c>
      <c r="F49">
        <v>0.6014734817051397</v>
      </c>
      <c r="G49">
        <v>1.8817215670915399</v>
      </c>
      <c r="H49">
        <v>4.1591607497360537E-2</v>
      </c>
      <c r="I49">
        <v>0.13012015860768539</v>
      </c>
      <c r="J49">
        <v>24.390999999999998</v>
      </c>
      <c r="K49">
        <v>1133</v>
      </c>
      <c r="L49">
        <v>0.2</v>
      </c>
      <c r="M49">
        <v>-3.8</v>
      </c>
      <c r="N49">
        <v>1.2</v>
      </c>
      <c r="O49">
        <v>1.1764576</v>
      </c>
      <c r="P49">
        <v>1.8361970999999999</v>
      </c>
      <c r="Q49">
        <v>20.791</v>
      </c>
      <c r="R49">
        <v>-21.383166666666661</v>
      </c>
      <c r="S49">
        <v>-21.59197493586101</v>
      </c>
      <c r="T49">
        <v>17.344999999999999</v>
      </c>
      <c r="U49">
        <v>1214</v>
      </c>
      <c r="V49">
        <v>17.100000000000001</v>
      </c>
      <c r="W49">
        <v>10.4</v>
      </c>
      <c r="X49">
        <v>0.742093</v>
      </c>
      <c r="Y49">
        <v>5.202</v>
      </c>
      <c r="Z49">
        <v>5.202</v>
      </c>
      <c r="AA49">
        <v>5.1022727272727266</v>
      </c>
      <c r="AB49">
        <v>5.1673782480972239</v>
      </c>
      <c r="AE49" s="4" t="s">
        <v>114</v>
      </c>
      <c r="AF49">
        <v>1.277005711858171</v>
      </c>
      <c r="AG49">
        <v>0.11448942589823015</v>
      </c>
      <c r="AH49">
        <v>8.4864132129381115E-3</v>
      </c>
      <c r="AI49">
        <v>1.4909925855270957E-4</v>
      </c>
      <c r="AJ49">
        <v>-25.690730482109778</v>
      </c>
      <c r="AK49">
        <v>5.025450031291669</v>
      </c>
      <c r="AL49">
        <v>1.4945552522683656E-2</v>
      </c>
      <c r="AM49">
        <v>1.4786412318086237</v>
      </c>
    </row>
    <row r="50" spans="1:39" x14ac:dyDescent="0.2">
      <c r="A50">
        <v>9</v>
      </c>
      <c r="B50" t="s">
        <v>99</v>
      </c>
      <c r="C50" t="s">
        <v>100</v>
      </c>
      <c r="D50">
        <v>25</v>
      </c>
      <c r="E50">
        <v>31.788</v>
      </c>
      <c r="F50">
        <v>0.51921388117971601</v>
      </c>
      <c r="G50">
        <v>1.633364417955568</v>
      </c>
      <c r="H50">
        <v>3.9299990593437022E-2</v>
      </c>
      <c r="I50">
        <v>0.1236315294873444</v>
      </c>
      <c r="J50">
        <v>20.856000000000002</v>
      </c>
      <c r="K50">
        <v>993</v>
      </c>
      <c r="L50">
        <v>1</v>
      </c>
      <c r="M50">
        <v>-2.8</v>
      </c>
      <c r="N50">
        <v>2.7</v>
      </c>
      <c r="O50">
        <v>1.1750187000000001</v>
      </c>
      <c r="P50">
        <v>1.8382153999999999</v>
      </c>
      <c r="Q50">
        <v>19.414999999999999</v>
      </c>
      <c r="R50">
        <v>-22.759166666666669</v>
      </c>
      <c r="S50">
        <v>-23.015711065839959</v>
      </c>
      <c r="T50">
        <v>16.369</v>
      </c>
      <c r="U50">
        <v>1144</v>
      </c>
      <c r="V50">
        <v>22.5</v>
      </c>
      <c r="W50">
        <v>16.399999999999999</v>
      </c>
      <c r="X50">
        <v>0.74255579999999999</v>
      </c>
      <c r="Y50">
        <v>5.8680000000000003</v>
      </c>
      <c r="Z50">
        <v>5.8680000000000003</v>
      </c>
      <c r="AA50">
        <v>5.768272727272727</v>
      </c>
      <c r="AB50">
        <v>5.85244523032953</v>
      </c>
      <c r="AE50" s="4" t="s">
        <v>117</v>
      </c>
      <c r="AF50">
        <v>1.3275424747178586</v>
      </c>
      <c r="AG50">
        <v>0.11618581979748996</v>
      </c>
      <c r="AH50">
        <v>7.3060613760877278E-3</v>
      </c>
      <c r="AI50">
        <v>1.3594786883483514E-4</v>
      </c>
      <c r="AJ50">
        <v>-25.695117542585244</v>
      </c>
      <c r="AK50">
        <v>6.2371717582055712</v>
      </c>
      <c r="AL50">
        <v>3.7504192968960202E-2</v>
      </c>
      <c r="AM50">
        <v>7.9292308707619198E-3</v>
      </c>
    </row>
    <row r="51" spans="1:39" x14ac:dyDescent="0.2">
      <c r="A51">
        <v>9</v>
      </c>
      <c r="B51" t="s">
        <v>99</v>
      </c>
      <c r="C51" t="s">
        <v>101</v>
      </c>
      <c r="D51">
        <v>26</v>
      </c>
      <c r="E51">
        <v>30.606000000000002</v>
      </c>
      <c r="F51">
        <v>0.51545678149917795</v>
      </c>
      <c r="G51">
        <v>1.6841690567182179</v>
      </c>
      <c r="H51">
        <v>3.860398085347385E-2</v>
      </c>
      <c r="I51">
        <v>0.12613206839663421</v>
      </c>
      <c r="J51">
        <v>20.695</v>
      </c>
      <c r="K51">
        <v>999</v>
      </c>
      <c r="L51">
        <v>0.9</v>
      </c>
      <c r="M51">
        <v>-2.9</v>
      </c>
      <c r="N51">
        <v>2.6</v>
      </c>
      <c r="O51">
        <v>1.1749331999999999</v>
      </c>
      <c r="P51">
        <v>1.8375539999999999</v>
      </c>
      <c r="Q51">
        <v>19.341000000000001</v>
      </c>
      <c r="R51">
        <v>-22.83316666666666</v>
      </c>
      <c r="S51">
        <v>-23.091946151762251</v>
      </c>
      <c r="T51">
        <v>16.073</v>
      </c>
      <c r="U51">
        <v>1163</v>
      </c>
      <c r="V51">
        <v>21.7</v>
      </c>
      <c r="W51">
        <v>15.6</v>
      </c>
      <c r="X51">
        <v>0.7423168</v>
      </c>
      <c r="Y51">
        <v>5.5439999999999996</v>
      </c>
      <c r="Z51">
        <v>5.5439999999999996</v>
      </c>
      <c r="AA51">
        <v>5.4442727272727272</v>
      </c>
      <c r="AB51">
        <v>5.5346284284412874</v>
      </c>
      <c r="AE51" s="4" t="s">
        <v>120</v>
      </c>
      <c r="AF51">
        <v>1.2893643630178055</v>
      </c>
      <c r="AG51">
        <v>0.11479454111691906</v>
      </c>
      <c r="AH51">
        <v>6.224413453824228E-3</v>
      </c>
      <c r="AI51">
        <v>3.1852151837251971E-4</v>
      </c>
      <c r="AJ51">
        <v>-25.646527472325367</v>
      </c>
      <c r="AK51">
        <v>6.0246183965452138</v>
      </c>
      <c r="AL51">
        <v>7.7637417585835172E-2</v>
      </c>
      <c r="AM51">
        <v>0.26415415269928455</v>
      </c>
    </row>
    <row r="52" spans="1:39" x14ac:dyDescent="0.2">
      <c r="A52">
        <v>9</v>
      </c>
      <c r="B52" t="s">
        <v>102</v>
      </c>
      <c r="C52" t="s">
        <v>103</v>
      </c>
      <c r="D52">
        <v>27</v>
      </c>
      <c r="E52">
        <v>31.687000000000001</v>
      </c>
      <c r="F52">
        <v>0.53672700743103685</v>
      </c>
      <c r="G52">
        <v>1.693839768457212</v>
      </c>
      <c r="H52">
        <v>3.9737107293351351E-2</v>
      </c>
      <c r="I52">
        <v>0.12540507871793269</v>
      </c>
      <c r="J52">
        <v>21.606999999999999</v>
      </c>
      <c r="K52">
        <v>1027</v>
      </c>
      <c r="L52">
        <v>0.5</v>
      </c>
      <c r="M52">
        <v>-3.4</v>
      </c>
      <c r="N52">
        <v>1.8</v>
      </c>
      <c r="O52">
        <v>1.1751225999999999</v>
      </c>
      <c r="P52">
        <v>1.8375618</v>
      </c>
      <c r="Q52">
        <v>19.518999999999998</v>
      </c>
      <c r="R52">
        <v>-22.65516666666667</v>
      </c>
      <c r="S52">
        <v>-22.90135546352575</v>
      </c>
      <c r="T52">
        <v>16.555</v>
      </c>
      <c r="U52">
        <v>1169</v>
      </c>
      <c r="V52">
        <v>19.3</v>
      </c>
      <c r="W52">
        <v>13</v>
      </c>
      <c r="X52">
        <v>0.7426623</v>
      </c>
      <c r="Y52">
        <v>5.9809999999999999</v>
      </c>
      <c r="Z52">
        <v>5.9809999999999999</v>
      </c>
      <c r="AA52">
        <v>5.8812727272727274</v>
      </c>
      <c r="AB52">
        <v>5.9616565010427873</v>
      </c>
      <c r="AE52" s="4" t="s">
        <v>123</v>
      </c>
      <c r="AF52">
        <v>1.3224815467153581</v>
      </c>
      <c r="AG52">
        <v>0.11450450106523845</v>
      </c>
      <c r="AH52">
        <v>4.4799466805980227E-3</v>
      </c>
      <c r="AI52">
        <v>2.1978427488061783E-4</v>
      </c>
      <c r="AJ52">
        <v>-25.594024480321011</v>
      </c>
      <c r="AK52">
        <v>5.9331770399873029</v>
      </c>
      <c r="AL52">
        <v>6.9343304639172529E-2</v>
      </c>
      <c r="AM52">
        <v>4.0571452767890315E-2</v>
      </c>
    </row>
    <row r="53" spans="1:39" x14ac:dyDescent="0.2">
      <c r="A53">
        <v>9</v>
      </c>
      <c r="B53" t="s">
        <v>102</v>
      </c>
      <c r="C53" t="s">
        <v>104</v>
      </c>
      <c r="D53">
        <v>28</v>
      </c>
      <c r="E53">
        <v>28.574999999999999</v>
      </c>
      <c r="F53">
        <v>0.47519086478828232</v>
      </c>
      <c r="G53">
        <v>1.662960156739395</v>
      </c>
      <c r="H53">
        <v>3.5112152769109943E-2</v>
      </c>
      <c r="I53">
        <v>0.1228771750450042</v>
      </c>
      <c r="J53">
        <v>18.972000000000001</v>
      </c>
      <c r="K53">
        <v>931</v>
      </c>
      <c r="L53">
        <v>0.5</v>
      </c>
      <c r="M53">
        <v>-3.5</v>
      </c>
      <c r="N53">
        <v>1.6</v>
      </c>
      <c r="O53">
        <v>1.1753456</v>
      </c>
      <c r="P53">
        <v>1.8390706999999999</v>
      </c>
      <c r="Q53">
        <v>19.696000000000002</v>
      </c>
      <c r="R53">
        <v>-22.47816666666666</v>
      </c>
      <c r="S53">
        <v>-22.76119831118675</v>
      </c>
      <c r="T53">
        <v>14.590999999999999</v>
      </c>
      <c r="U53">
        <v>1046</v>
      </c>
      <c r="V53">
        <v>18.5</v>
      </c>
      <c r="W53">
        <v>12.2</v>
      </c>
      <c r="X53">
        <v>0.74257910000000005</v>
      </c>
      <c r="Y53">
        <v>5.8310000000000004</v>
      </c>
      <c r="Z53">
        <v>5.8310000000000004</v>
      </c>
      <c r="AA53">
        <v>5.731272727272728</v>
      </c>
      <c r="AB53">
        <v>5.8555202027031346</v>
      </c>
      <c r="AE53" s="4" t="s">
        <v>146</v>
      </c>
      <c r="AF53">
        <v>2.0325465792304489</v>
      </c>
      <c r="AG53">
        <v>0.1646547867276702</v>
      </c>
      <c r="AH53">
        <v>0.46149860801611681</v>
      </c>
      <c r="AI53">
        <v>4.1288466346751089E-2</v>
      </c>
      <c r="AJ53">
        <v>-22.079231185925991</v>
      </c>
      <c r="AK53">
        <v>4.9339822962799085</v>
      </c>
      <c r="AL53">
        <v>1.934846983196824</v>
      </c>
      <c r="AM53">
        <v>0.86364596005197036</v>
      </c>
    </row>
    <row r="54" spans="1:39" x14ac:dyDescent="0.2">
      <c r="A54">
        <v>9</v>
      </c>
      <c r="B54" t="s">
        <v>105</v>
      </c>
      <c r="C54" t="s">
        <v>106</v>
      </c>
      <c r="D54">
        <v>29</v>
      </c>
      <c r="E54">
        <v>29.721</v>
      </c>
      <c r="F54">
        <v>0.46571076884250401</v>
      </c>
      <c r="G54">
        <v>1.5669417881043839</v>
      </c>
      <c r="H54">
        <v>3.634105640737216E-2</v>
      </c>
      <c r="I54">
        <v>0.1222740029183815</v>
      </c>
      <c r="J54">
        <v>18.567</v>
      </c>
      <c r="K54">
        <v>898</v>
      </c>
      <c r="L54">
        <v>0.5</v>
      </c>
      <c r="M54">
        <v>-3.5</v>
      </c>
      <c r="N54">
        <v>1.6</v>
      </c>
      <c r="O54">
        <v>1.1748809</v>
      </c>
      <c r="P54">
        <v>1.8389198</v>
      </c>
      <c r="Q54">
        <v>19.271999999999998</v>
      </c>
      <c r="R54">
        <v>-22.90216666666667</v>
      </c>
      <c r="S54">
        <v>-23.190987203745738</v>
      </c>
      <c r="T54">
        <v>15.112</v>
      </c>
      <c r="U54">
        <v>1064</v>
      </c>
      <c r="V54">
        <v>19</v>
      </c>
      <c r="W54">
        <v>12.7</v>
      </c>
      <c r="X54">
        <v>0.74236979999999997</v>
      </c>
      <c r="Y54">
        <v>5.6340000000000003</v>
      </c>
      <c r="Z54">
        <v>5.6340000000000003</v>
      </c>
      <c r="AA54">
        <v>5.534272727272727</v>
      </c>
      <c r="AB54">
        <v>5.6460366680950349</v>
      </c>
    </row>
    <row r="55" spans="1:39" x14ac:dyDescent="0.2">
      <c r="A55">
        <v>9</v>
      </c>
      <c r="B55" t="s">
        <v>105</v>
      </c>
      <c r="C55" t="s">
        <v>107</v>
      </c>
      <c r="D55">
        <v>30</v>
      </c>
      <c r="E55">
        <v>29.009</v>
      </c>
      <c r="F55">
        <v>0.46390771767862182</v>
      </c>
      <c r="G55">
        <v>1.599185486154717</v>
      </c>
      <c r="H55">
        <v>3.5952022029974433E-2</v>
      </c>
      <c r="I55">
        <v>0.123934027474144</v>
      </c>
      <c r="J55">
        <v>18.489999999999998</v>
      </c>
      <c r="K55">
        <v>903</v>
      </c>
      <c r="L55">
        <v>0.6</v>
      </c>
      <c r="M55">
        <v>-3.3</v>
      </c>
      <c r="N55">
        <v>1.9</v>
      </c>
      <c r="O55">
        <v>1.1749191999999999</v>
      </c>
      <c r="P55">
        <v>1.8385640000000001</v>
      </c>
      <c r="Q55">
        <v>19.321999999999999</v>
      </c>
      <c r="R55">
        <v>-22.852166666666669</v>
      </c>
      <c r="S55">
        <v>-23.14209161044311</v>
      </c>
      <c r="T55">
        <v>14.946999999999999</v>
      </c>
      <c r="U55">
        <v>1074</v>
      </c>
      <c r="V55">
        <v>19.399999999999999</v>
      </c>
      <c r="W55">
        <v>13.3</v>
      </c>
      <c r="X55">
        <v>0.74243530000000002</v>
      </c>
      <c r="Y55">
        <v>5.6719999999999997</v>
      </c>
      <c r="Z55">
        <v>5.6719999999999997</v>
      </c>
      <c r="AA55">
        <v>5.5722727272727273</v>
      </c>
      <c r="AB55">
        <v>5.6879222637135847</v>
      </c>
    </row>
    <row r="56" spans="1:39" x14ac:dyDescent="0.2">
      <c r="A56" t="s">
        <v>143</v>
      </c>
      <c r="B56" t="s">
        <v>108</v>
      </c>
      <c r="C56" t="s">
        <v>109</v>
      </c>
      <c r="D56">
        <v>31</v>
      </c>
      <c r="E56">
        <v>28.959</v>
      </c>
      <c r="F56">
        <v>0.37666486967843188</v>
      </c>
      <c r="G56">
        <v>1.300683275245802</v>
      </c>
      <c r="H56">
        <v>3.3543836125238632E-2</v>
      </c>
      <c r="I56">
        <v>0.1158321631452696</v>
      </c>
      <c r="J56">
        <v>14.775</v>
      </c>
      <c r="K56">
        <v>737</v>
      </c>
      <c r="L56">
        <v>0.5</v>
      </c>
      <c r="M56">
        <v>-3.4</v>
      </c>
      <c r="N56">
        <v>1.7</v>
      </c>
      <c r="O56">
        <v>1.1724186000000001</v>
      </c>
      <c r="P56">
        <v>1.8407883</v>
      </c>
      <c r="Q56">
        <v>16.936</v>
      </c>
      <c r="R56">
        <v>-25.238166666666661</v>
      </c>
      <c r="S56">
        <v>-25.58281892907927</v>
      </c>
      <c r="T56">
        <v>13.927</v>
      </c>
      <c r="U56">
        <v>989</v>
      </c>
      <c r="V56">
        <v>18.3</v>
      </c>
      <c r="W56">
        <v>12</v>
      </c>
      <c r="X56">
        <v>0.74309009999999998</v>
      </c>
      <c r="Y56">
        <v>6.6239999999999997</v>
      </c>
      <c r="Z56">
        <v>6.6239999999999997</v>
      </c>
      <c r="AA56">
        <v>6.5242727272727272</v>
      </c>
      <c r="AB56">
        <v>6.6653544034033736</v>
      </c>
    </row>
    <row r="57" spans="1:39" x14ac:dyDescent="0.2">
      <c r="A57" t="s">
        <v>143</v>
      </c>
      <c r="B57" t="s">
        <v>108</v>
      </c>
      <c r="C57" t="s">
        <v>110</v>
      </c>
      <c r="D57">
        <v>32</v>
      </c>
      <c r="E57">
        <v>30.071999999999999</v>
      </c>
      <c r="F57">
        <v>0.38528187435923522</v>
      </c>
      <c r="G57">
        <v>1.281198039236616</v>
      </c>
      <c r="H57">
        <v>3.4878472646661558E-2</v>
      </c>
      <c r="I57">
        <v>0.1159832157710214</v>
      </c>
      <c r="J57">
        <v>15.141</v>
      </c>
      <c r="K57">
        <v>762</v>
      </c>
      <c r="L57">
        <v>0.4</v>
      </c>
      <c r="M57">
        <v>-3.6</v>
      </c>
      <c r="N57">
        <v>1.4</v>
      </c>
      <c r="O57">
        <v>1.1723976</v>
      </c>
      <c r="P57">
        <v>1.8412955</v>
      </c>
      <c r="Q57">
        <v>16.905999999999999</v>
      </c>
      <c r="R57">
        <v>-25.268166666666669</v>
      </c>
      <c r="S57">
        <v>-25.607301640288391</v>
      </c>
      <c r="T57">
        <v>14.492000000000001</v>
      </c>
      <c r="U57">
        <v>1033</v>
      </c>
      <c r="V57">
        <v>17.3</v>
      </c>
      <c r="W57">
        <v>11.1</v>
      </c>
      <c r="X57">
        <v>0.7426836</v>
      </c>
      <c r="Y57">
        <v>6.0259999999999998</v>
      </c>
      <c r="Z57">
        <v>6.0259999999999998</v>
      </c>
      <c r="AA57">
        <v>5.9262727272727256</v>
      </c>
      <c r="AB57">
        <v>6.0529637918951478</v>
      </c>
    </row>
    <row r="58" spans="1:39" x14ac:dyDescent="0.2">
      <c r="A58" t="s">
        <v>143</v>
      </c>
      <c r="B58" t="s">
        <v>111</v>
      </c>
      <c r="C58" t="s">
        <v>112</v>
      </c>
      <c r="D58">
        <v>33</v>
      </c>
      <c r="E58">
        <v>30.053000000000001</v>
      </c>
      <c r="F58">
        <v>0.39180030758821388</v>
      </c>
      <c r="G58">
        <v>1.3036978258017971</v>
      </c>
      <c r="H58">
        <v>3.5053147605588232E-2</v>
      </c>
      <c r="I58">
        <v>0.1166377652999309</v>
      </c>
      <c r="J58">
        <v>15.417999999999999</v>
      </c>
      <c r="K58">
        <v>771</v>
      </c>
      <c r="L58">
        <v>0.4</v>
      </c>
      <c r="M58">
        <v>-3.5</v>
      </c>
      <c r="N58">
        <v>1.4</v>
      </c>
      <c r="O58">
        <v>1.1722561</v>
      </c>
      <c r="P58">
        <v>1.8408116000000001</v>
      </c>
      <c r="Q58">
        <v>16.792000000000002</v>
      </c>
      <c r="R58">
        <v>-25.382166666666659</v>
      </c>
      <c r="S58">
        <v>-25.717144235266311</v>
      </c>
      <c r="T58">
        <v>14.566000000000001</v>
      </c>
      <c r="U58">
        <v>1033</v>
      </c>
      <c r="V58">
        <v>17.5</v>
      </c>
      <c r="W58">
        <v>11.3</v>
      </c>
      <c r="X58">
        <v>0.74243749999999997</v>
      </c>
      <c r="Y58">
        <v>5.9290000000000003</v>
      </c>
      <c r="Z58">
        <v>5.9290000000000003</v>
      </c>
      <c r="AA58">
        <v>5.8292727272727269</v>
      </c>
      <c r="AB58">
        <v>5.9541350981596288</v>
      </c>
    </row>
    <row r="59" spans="1:39" x14ac:dyDescent="0.2">
      <c r="A59" t="s">
        <v>143</v>
      </c>
      <c r="B59" t="s">
        <v>111</v>
      </c>
      <c r="C59" t="s">
        <v>113</v>
      </c>
      <c r="D59">
        <v>34</v>
      </c>
      <c r="E59">
        <v>28.236000000000001</v>
      </c>
      <c r="F59">
        <v>0.35099746309465812</v>
      </c>
      <c r="G59">
        <v>1.2430849380034641</v>
      </c>
      <c r="H59">
        <v>3.2318715844334912E-2</v>
      </c>
      <c r="I59">
        <v>0.11445925713392439</v>
      </c>
      <c r="J59">
        <v>13.686</v>
      </c>
      <c r="K59">
        <v>679</v>
      </c>
      <c r="L59">
        <v>0.4</v>
      </c>
      <c r="M59">
        <v>-3.5</v>
      </c>
      <c r="N59">
        <v>1.3</v>
      </c>
      <c r="O59">
        <v>1.1723193999999999</v>
      </c>
      <c r="P59">
        <v>1.8417739</v>
      </c>
      <c r="Q59">
        <v>16.823</v>
      </c>
      <c r="R59">
        <v>-25.351166666666661</v>
      </c>
      <c r="S59">
        <v>-25.712397460359071</v>
      </c>
      <c r="T59">
        <v>13.409000000000001</v>
      </c>
      <c r="U59">
        <v>922</v>
      </c>
      <c r="V59">
        <v>17.5</v>
      </c>
      <c r="W59">
        <v>11.4</v>
      </c>
      <c r="X59">
        <v>0.74239659999999996</v>
      </c>
      <c r="Y59">
        <v>5.67</v>
      </c>
      <c r="Z59">
        <v>5.67</v>
      </c>
      <c r="AA59">
        <v>5.5702727272727266</v>
      </c>
      <c r="AB59">
        <v>5.7252250876011308</v>
      </c>
    </row>
    <row r="60" spans="1:39" x14ac:dyDescent="0.2">
      <c r="A60" t="s">
        <v>143</v>
      </c>
      <c r="B60" t="s">
        <v>114</v>
      </c>
      <c r="C60" t="s">
        <v>115</v>
      </c>
      <c r="D60">
        <v>38</v>
      </c>
      <c r="E60">
        <v>29.681000000000001</v>
      </c>
      <c r="F60">
        <v>0.38080916288281053</v>
      </c>
      <c r="G60">
        <v>1.283006512188978</v>
      </c>
      <c r="H60">
        <v>3.3950314090632497E-2</v>
      </c>
      <c r="I60">
        <v>0.1143839968014302</v>
      </c>
      <c r="J60">
        <v>14.951000000000001</v>
      </c>
      <c r="K60">
        <v>750</v>
      </c>
      <c r="L60">
        <v>0.6</v>
      </c>
      <c r="M60">
        <v>-3.3</v>
      </c>
      <c r="N60">
        <v>1.7</v>
      </c>
      <c r="O60">
        <v>1.1721979</v>
      </c>
      <c r="P60">
        <v>1.8386209</v>
      </c>
      <c r="Q60">
        <v>16.835999999999999</v>
      </c>
      <c r="R60">
        <v>-25.33816666666667</v>
      </c>
      <c r="S60">
        <v>-25.680162380579091</v>
      </c>
      <c r="T60">
        <v>14.099</v>
      </c>
      <c r="U60">
        <v>1003</v>
      </c>
      <c r="V60">
        <v>21.1</v>
      </c>
      <c r="W60">
        <v>15.4</v>
      </c>
      <c r="X60">
        <v>0.74128260000000001</v>
      </c>
      <c r="Y60">
        <v>3.9430000000000001</v>
      </c>
      <c r="Z60">
        <v>3.9430000000000001</v>
      </c>
      <c r="AA60">
        <v>3.8432727272727272</v>
      </c>
      <c r="AB60">
        <v>3.97989278933776</v>
      </c>
    </row>
    <row r="61" spans="1:39" x14ac:dyDescent="0.2">
      <c r="A61" t="s">
        <v>143</v>
      </c>
      <c r="B61" t="s">
        <v>114</v>
      </c>
      <c r="C61" t="s">
        <v>116</v>
      </c>
      <c r="D61">
        <v>39</v>
      </c>
      <c r="E61">
        <v>28.599</v>
      </c>
      <c r="F61">
        <v>0.36349469464771073</v>
      </c>
      <c r="G61">
        <v>1.2710049115273641</v>
      </c>
      <c r="H61">
        <v>3.2772982580028642E-2</v>
      </c>
      <c r="I61">
        <v>0.1145948549950301</v>
      </c>
      <c r="J61">
        <v>14.215999999999999</v>
      </c>
      <c r="K61">
        <v>714</v>
      </c>
      <c r="L61">
        <v>0.4</v>
      </c>
      <c r="M61">
        <v>-3.5</v>
      </c>
      <c r="N61">
        <v>1.3</v>
      </c>
      <c r="O61">
        <v>1.17225</v>
      </c>
      <c r="P61">
        <v>1.8412866000000001</v>
      </c>
      <c r="Q61">
        <v>16.826000000000001</v>
      </c>
      <c r="R61">
        <v>-25.348166666666661</v>
      </c>
      <c r="S61">
        <v>-25.701298583640469</v>
      </c>
      <c r="T61">
        <v>13.601000000000001</v>
      </c>
      <c r="U61">
        <v>949</v>
      </c>
      <c r="V61">
        <v>16.5</v>
      </c>
      <c r="W61">
        <v>10.4</v>
      </c>
      <c r="X61">
        <v>0.74258749999999996</v>
      </c>
      <c r="Y61">
        <v>6.0209999999999999</v>
      </c>
      <c r="Z61">
        <v>6.0209999999999999</v>
      </c>
      <c r="AA61">
        <v>5.9212727272727266</v>
      </c>
      <c r="AB61">
        <v>6.0710072732455771</v>
      </c>
    </row>
    <row r="62" spans="1:39" x14ac:dyDescent="0.2">
      <c r="A62" t="s">
        <v>144</v>
      </c>
      <c r="B62" t="s">
        <v>117</v>
      </c>
      <c r="C62" t="s">
        <v>118</v>
      </c>
      <c r="D62">
        <v>40</v>
      </c>
      <c r="E62">
        <v>31.361999999999998</v>
      </c>
      <c r="F62">
        <v>0.41796408375854122</v>
      </c>
      <c r="G62">
        <v>1.3327086402606381</v>
      </c>
      <c r="H62">
        <v>3.6468344988842709E-2</v>
      </c>
      <c r="I62">
        <v>0.11628194945744121</v>
      </c>
      <c r="J62">
        <v>16.530999999999999</v>
      </c>
      <c r="K62">
        <v>818</v>
      </c>
      <c r="L62">
        <v>0.4</v>
      </c>
      <c r="M62">
        <v>-3.6</v>
      </c>
      <c r="N62">
        <v>1.2</v>
      </c>
      <c r="O62">
        <v>1.1722294</v>
      </c>
      <c r="P62">
        <v>1.8408800000000001</v>
      </c>
      <c r="Q62">
        <v>16.824000000000002</v>
      </c>
      <c r="R62">
        <v>-25.350166666666659</v>
      </c>
      <c r="S62">
        <v>-25.668598073413229</v>
      </c>
      <c r="T62">
        <v>15.166</v>
      </c>
      <c r="U62">
        <v>1067</v>
      </c>
      <c r="V62">
        <v>16.8</v>
      </c>
      <c r="W62">
        <v>10.8</v>
      </c>
      <c r="X62">
        <v>0.74262570000000006</v>
      </c>
      <c r="Y62">
        <v>6.2320000000000002</v>
      </c>
      <c r="Z62">
        <v>6.2320000000000002</v>
      </c>
      <c r="AA62">
        <v>6.1322727272727278</v>
      </c>
      <c r="AB62">
        <v>6.2427785711238766</v>
      </c>
    </row>
    <row r="63" spans="1:39" x14ac:dyDescent="0.2">
      <c r="A63" t="s">
        <v>144</v>
      </c>
      <c r="B63" t="s">
        <v>117</v>
      </c>
      <c r="C63" t="s">
        <v>119</v>
      </c>
      <c r="D63">
        <v>41</v>
      </c>
      <c r="E63">
        <v>31.963999999999999</v>
      </c>
      <c r="F63">
        <v>0.42268436346472221</v>
      </c>
      <c r="G63">
        <v>1.3223763091750791</v>
      </c>
      <c r="H63">
        <v>3.7106908555562881E-2</v>
      </c>
      <c r="I63">
        <v>0.1160896901375387</v>
      </c>
      <c r="J63">
        <v>16.731999999999999</v>
      </c>
      <c r="K63">
        <v>831</v>
      </c>
      <c r="L63">
        <v>0.3</v>
      </c>
      <c r="M63">
        <v>-3.6</v>
      </c>
      <c r="N63">
        <v>1.1000000000000001</v>
      </c>
      <c r="O63">
        <v>1.1721664999999999</v>
      </c>
      <c r="P63">
        <v>1.8406857999999999</v>
      </c>
      <c r="Q63">
        <v>16.768000000000001</v>
      </c>
      <c r="R63">
        <v>-25.40616666666666</v>
      </c>
      <c r="S63">
        <v>-25.721637011757259</v>
      </c>
      <c r="T63">
        <v>15.436999999999999</v>
      </c>
      <c r="U63">
        <v>1097</v>
      </c>
      <c r="V63">
        <v>16.600000000000001</v>
      </c>
      <c r="W63">
        <v>10.5</v>
      </c>
      <c r="X63">
        <v>0.74274569999999995</v>
      </c>
      <c r="Y63">
        <v>6.2270000000000003</v>
      </c>
      <c r="Z63">
        <v>6.2270000000000003</v>
      </c>
      <c r="AA63">
        <v>6.127272727272727</v>
      </c>
      <c r="AB63">
        <v>6.2315649452872659</v>
      </c>
    </row>
    <row r="64" spans="1:39" x14ac:dyDescent="0.2">
      <c r="A64" t="s">
        <v>144</v>
      </c>
      <c r="B64" t="s">
        <v>120</v>
      </c>
      <c r="C64" t="s">
        <v>121</v>
      </c>
      <c r="D64">
        <v>42</v>
      </c>
      <c r="E64">
        <v>31.044</v>
      </c>
      <c r="F64">
        <v>0.39890392553400961</v>
      </c>
      <c r="G64">
        <v>1.284963038055694</v>
      </c>
      <c r="H64">
        <v>3.570673734991154E-2</v>
      </c>
      <c r="I64">
        <v>0.1150197698425188</v>
      </c>
      <c r="J64">
        <v>15.72</v>
      </c>
      <c r="K64">
        <v>785</v>
      </c>
      <c r="L64">
        <v>0.3</v>
      </c>
      <c r="M64">
        <v>-3.7</v>
      </c>
      <c r="N64">
        <v>1</v>
      </c>
      <c r="O64">
        <v>1.17232</v>
      </c>
      <c r="P64">
        <v>1.841116</v>
      </c>
      <c r="Q64">
        <v>16.913</v>
      </c>
      <c r="R64">
        <v>-25.261166666666661</v>
      </c>
      <c r="S64">
        <v>-25.591629527875511</v>
      </c>
      <c r="T64">
        <v>14.843</v>
      </c>
      <c r="U64">
        <v>1056</v>
      </c>
      <c r="V64">
        <v>16.399999999999999</v>
      </c>
      <c r="W64">
        <v>10.3</v>
      </c>
      <c r="X64">
        <v>0.7425638</v>
      </c>
      <c r="Y64">
        <v>6.1929999999999996</v>
      </c>
      <c r="Z64">
        <v>6.1929999999999996</v>
      </c>
      <c r="AA64">
        <v>6.0932727272727263</v>
      </c>
      <c r="AB64">
        <v>6.2114035891974728</v>
      </c>
    </row>
    <row r="65" spans="1:28" x14ac:dyDescent="0.2">
      <c r="A65" t="s">
        <v>144</v>
      </c>
      <c r="B65" t="s">
        <v>120</v>
      </c>
      <c r="C65" t="s">
        <v>122</v>
      </c>
      <c r="D65">
        <v>43</v>
      </c>
      <c r="E65">
        <v>30.370999999999999</v>
      </c>
      <c r="F65">
        <v>0.39292957709638049</v>
      </c>
      <c r="G65">
        <v>1.2937656879799171</v>
      </c>
      <c r="H65">
        <v>3.4795845866367588E-2</v>
      </c>
      <c r="I65">
        <v>0.1145693123913193</v>
      </c>
      <c r="J65">
        <v>15.465999999999999</v>
      </c>
      <c r="K65">
        <v>765</v>
      </c>
      <c r="L65">
        <v>0.4</v>
      </c>
      <c r="M65">
        <v>-3.5</v>
      </c>
      <c r="N65">
        <v>1.2</v>
      </c>
      <c r="O65">
        <v>1.1722011999999999</v>
      </c>
      <c r="P65">
        <v>1.8409517</v>
      </c>
      <c r="Q65">
        <v>16.806999999999999</v>
      </c>
      <c r="R65">
        <v>-25.36716666666667</v>
      </c>
      <c r="S65">
        <v>-25.701425416775219</v>
      </c>
      <c r="T65">
        <v>14.457000000000001</v>
      </c>
      <c r="U65">
        <v>1007</v>
      </c>
      <c r="V65">
        <v>16.899999999999999</v>
      </c>
      <c r="W65">
        <v>11</v>
      </c>
      <c r="X65">
        <v>0.74251</v>
      </c>
      <c r="Y65">
        <v>5.81</v>
      </c>
      <c r="Z65">
        <v>5.81</v>
      </c>
      <c r="AA65">
        <v>5.7102727272727272</v>
      </c>
      <c r="AB65">
        <v>5.8378332038929548</v>
      </c>
    </row>
    <row r="66" spans="1:28" x14ac:dyDescent="0.2">
      <c r="A66" t="s">
        <v>144</v>
      </c>
      <c r="B66" t="s">
        <v>123</v>
      </c>
      <c r="C66" t="s">
        <v>124</v>
      </c>
      <c r="D66">
        <v>44</v>
      </c>
      <c r="E66">
        <v>28.167999999999999</v>
      </c>
      <c r="F66">
        <v>0.37162429598401492</v>
      </c>
      <c r="G66">
        <v>1.3193137460381099</v>
      </c>
      <c r="H66">
        <v>3.2209851703332078E-2</v>
      </c>
      <c r="I66">
        <v>0.114349090114073</v>
      </c>
      <c r="J66">
        <v>14.561</v>
      </c>
      <c r="K66">
        <v>732</v>
      </c>
      <c r="L66">
        <v>0.4</v>
      </c>
      <c r="M66">
        <v>-3.6</v>
      </c>
      <c r="N66">
        <v>1.1000000000000001</v>
      </c>
      <c r="O66">
        <v>1.1722653000000001</v>
      </c>
      <c r="P66">
        <v>1.8411926999999999</v>
      </c>
      <c r="Q66">
        <v>16.879000000000001</v>
      </c>
      <c r="R66">
        <v>-25.29516666666666</v>
      </c>
      <c r="S66">
        <v>-25.643057601261422</v>
      </c>
      <c r="T66">
        <v>13.363</v>
      </c>
      <c r="U66">
        <v>945</v>
      </c>
      <c r="V66">
        <v>16.7</v>
      </c>
      <c r="W66">
        <v>10.8</v>
      </c>
      <c r="X66">
        <v>0.74247350000000001</v>
      </c>
      <c r="Y66">
        <v>5.8479999999999999</v>
      </c>
      <c r="Z66">
        <v>5.8479999999999999</v>
      </c>
      <c r="AA66">
        <v>5.7482727272727274</v>
      </c>
      <c r="AB66">
        <v>5.9044886906124221</v>
      </c>
    </row>
    <row r="67" spans="1:28" x14ac:dyDescent="0.2">
      <c r="A67" t="s">
        <v>144</v>
      </c>
      <c r="B67" t="s">
        <v>123</v>
      </c>
      <c r="C67" t="s">
        <v>125</v>
      </c>
      <c r="D67">
        <v>45</v>
      </c>
      <c r="E67">
        <v>29.692</v>
      </c>
      <c r="F67">
        <v>0.3936118042278125</v>
      </c>
      <c r="G67">
        <v>1.3256493473926061</v>
      </c>
      <c r="H67">
        <v>3.4044821075910642E-2</v>
      </c>
      <c r="I67">
        <v>0.11465991201640389</v>
      </c>
      <c r="J67">
        <v>15.494999999999999</v>
      </c>
      <c r="K67">
        <v>773</v>
      </c>
      <c r="L67">
        <v>0.3</v>
      </c>
      <c r="M67">
        <v>-3.7</v>
      </c>
      <c r="N67">
        <v>0.9</v>
      </c>
      <c r="O67">
        <v>1.1723486999999999</v>
      </c>
      <c r="P67">
        <v>1.8405290999999999</v>
      </c>
      <c r="Q67">
        <v>16.963000000000001</v>
      </c>
      <c r="R67">
        <v>-25.21116666666666</v>
      </c>
      <c r="S67">
        <v>-25.5449913593806</v>
      </c>
      <c r="T67">
        <v>14.138999999999999</v>
      </c>
      <c r="U67">
        <v>1011</v>
      </c>
      <c r="V67">
        <v>16.100000000000001</v>
      </c>
      <c r="W67">
        <v>10.1</v>
      </c>
      <c r="X67">
        <v>0.74250749999999999</v>
      </c>
      <c r="Y67">
        <v>5.9260000000000002</v>
      </c>
      <c r="Z67">
        <v>5.9260000000000002</v>
      </c>
      <c r="AA67">
        <v>5.8262727272727268</v>
      </c>
      <c r="AB67">
        <v>5.9618653893621829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0FE6-A683-DE46-9A4A-066B4BCEA148}">
  <dimension ref="A1:AL42"/>
  <sheetViews>
    <sheetView topLeftCell="B1" workbookViewId="0">
      <selection activeCell="AF30" sqref="AF30"/>
    </sheetView>
  </sheetViews>
  <sheetFormatPr baseColWidth="10" defaultRowHeight="16" x14ac:dyDescent="0.2"/>
  <cols>
    <col min="1" max="1" width="0" hidden="1" customWidth="1"/>
    <col min="3" max="5" width="0" hidden="1" customWidth="1"/>
    <col min="10" max="18" width="0" hidden="1" customWidth="1"/>
    <col min="20" max="27" width="0" hidden="1" customWidth="1"/>
    <col min="30" max="30" width="13" bestFit="1" customWidth="1"/>
    <col min="31" max="31" width="27" bestFit="1" customWidth="1"/>
    <col min="32" max="32" width="27.33203125" bestFit="1" customWidth="1"/>
    <col min="33" max="33" width="22.1640625" bestFit="1" customWidth="1"/>
    <col min="34" max="34" width="23.5" bestFit="1" customWidth="1"/>
    <col min="35" max="35" width="26" bestFit="1" customWidth="1"/>
    <col min="36" max="36" width="26.33203125" bestFit="1" customWidth="1"/>
    <col min="37" max="37" width="21.1640625" bestFit="1" customWidth="1"/>
    <col min="38" max="38" width="21.6640625" bestFit="1" customWidth="1"/>
  </cols>
  <sheetData>
    <row r="1" spans="1:38" x14ac:dyDescent="0.2">
      <c r="A1" s="1" t="s">
        <v>175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38" x14ac:dyDescent="0.2">
      <c r="A2">
        <v>5874</v>
      </c>
      <c r="B2" t="s">
        <v>176</v>
      </c>
      <c r="C2" t="s">
        <v>177</v>
      </c>
      <c r="D2">
        <v>10</v>
      </c>
      <c r="E2">
        <v>1.6279999999999999</v>
      </c>
      <c r="F2">
        <v>0.75315738866474757</v>
      </c>
      <c r="G2" s="6">
        <v>46.262738861470993</v>
      </c>
      <c r="H2">
        <v>1.245413594843175E-2</v>
      </c>
      <c r="I2" s="6">
        <v>0.76499606562848599</v>
      </c>
      <c r="J2">
        <v>29.789000000000001</v>
      </c>
      <c r="K2">
        <v>1386</v>
      </c>
      <c r="L2">
        <v>0.7</v>
      </c>
      <c r="M2">
        <v>-3.1</v>
      </c>
      <c r="N2">
        <v>1.8</v>
      </c>
      <c r="O2">
        <v>1.1843543000000001</v>
      </c>
      <c r="P2">
        <v>1.8255505000000001</v>
      </c>
      <c r="Q2">
        <v>30.074000000000002</v>
      </c>
      <c r="R2">
        <v>-12.012066666666669</v>
      </c>
      <c r="S2" s="6">
        <v>-12.06711769843054</v>
      </c>
      <c r="T2">
        <v>2.117</v>
      </c>
      <c r="U2">
        <v>157</v>
      </c>
      <c r="V2">
        <v>13.4</v>
      </c>
      <c r="W2">
        <v>7.6</v>
      </c>
      <c r="X2">
        <v>0.73884260000000002</v>
      </c>
      <c r="Y2">
        <v>0.88400000000000001</v>
      </c>
      <c r="Z2">
        <v>0.88400000000000001</v>
      </c>
      <c r="AA2">
        <v>0.90026666666666666</v>
      </c>
      <c r="AB2" s="6">
        <v>1.484601909770122</v>
      </c>
      <c r="AD2" s="3" t="s">
        <v>145</v>
      </c>
      <c r="AE2" t="s">
        <v>147</v>
      </c>
      <c r="AF2" t="s">
        <v>148</v>
      </c>
      <c r="AG2" t="s">
        <v>151</v>
      </c>
      <c r="AH2" t="s">
        <v>152</v>
      </c>
      <c r="AI2" s="55" t="s">
        <v>149</v>
      </c>
      <c r="AJ2" s="55" t="s">
        <v>150</v>
      </c>
      <c r="AK2" s="55" t="s">
        <v>153</v>
      </c>
      <c r="AL2" t="s">
        <v>154</v>
      </c>
    </row>
    <row r="3" spans="1:38" x14ac:dyDescent="0.2">
      <c r="A3">
        <v>5875</v>
      </c>
      <c r="B3" t="s">
        <v>176</v>
      </c>
      <c r="C3" t="s">
        <v>178</v>
      </c>
      <c r="D3">
        <v>11</v>
      </c>
      <c r="E3">
        <v>1.4239999999999999</v>
      </c>
      <c r="F3">
        <v>0.65182638139433124</v>
      </c>
      <c r="G3" s="6">
        <v>45.774324536118769</v>
      </c>
      <c r="H3">
        <v>1.2109505880583909E-2</v>
      </c>
      <c r="I3" s="6">
        <v>0.85038664891740945</v>
      </c>
      <c r="J3">
        <v>25.573</v>
      </c>
      <c r="K3">
        <v>1220</v>
      </c>
      <c r="L3">
        <v>0.7</v>
      </c>
      <c r="M3">
        <v>-3.1</v>
      </c>
      <c r="N3">
        <v>1.7</v>
      </c>
      <c r="O3">
        <v>1.184566</v>
      </c>
      <c r="P3">
        <v>1.8306254</v>
      </c>
      <c r="Q3">
        <v>30.125</v>
      </c>
      <c r="R3">
        <v>-11.961066666666669</v>
      </c>
      <c r="S3" s="6">
        <v>-12.05595400979078</v>
      </c>
      <c r="T3">
        <v>1.8660000000000001</v>
      </c>
      <c r="U3">
        <v>136</v>
      </c>
      <c r="V3">
        <v>13.5</v>
      </c>
      <c r="W3">
        <v>7.6</v>
      </c>
      <c r="X3">
        <v>0.73873840000000002</v>
      </c>
      <c r="Y3">
        <v>0.76300000000000001</v>
      </c>
      <c r="Z3">
        <v>0.76300000000000001</v>
      </c>
      <c r="AA3">
        <v>0.77926666666666666</v>
      </c>
      <c r="AB3" s="6">
        <v>1.3731430508370801</v>
      </c>
      <c r="AD3" s="4" t="s">
        <v>188</v>
      </c>
      <c r="AE3">
        <v>44.428993437610451</v>
      </c>
      <c r="AF3">
        <v>3.3734438438229866</v>
      </c>
      <c r="AG3">
        <v>-11.012204713346016</v>
      </c>
      <c r="AH3">
        <v>-0.91708659533457804</v>
      </c>
      <c r="AI3" s="55">
        <v>0.74896129707319503</v>
      </c>
      <c r="AJ3" s="55">
        <v>5.540269840250258E-2</v>
      </c>
      <c r="AK3" s="55">
        <v>0.14758482418048086</v>
      </c>
      <c r="AL3">
        <v>1.7038162805449703E-2</v>
      </c>
    </row>
    <row r="4" spans="1:38" x14ac:dyDescent="0.2">
      <c r="A4">
        <v>5876</v>
      </c>
      <c r="B4" t="s">
        <v>176</v>
      </c>
      <c r="C4" t="s">
        <v>179</v>
      </c>
      <c r="D4">
        <v>12</v>
      </c>
      <c r="E4">
        <v>1.819</v>
      </c>
      <c r="F4">
        <v>0.83850582081772718</v>
      </c>
      <c r="G4" s="6">
        <v>46.097076460567742</v>
      </c>
      <c r="H4">
        <v>1.2718809225071509E-2</v>
      </c>
      <c r="I4" s="6">
        <v>0.69921985844263401</v>
      </c>
      <c r="J4">
        <v>33.317</v>
      </c>
      <c r="K4">
        <v>1520</v>
      </c>
      <c r="L4">
        <v>0.7</v>
      </c>
      <c r="M4">
        <v>-3.1</v>
      </c>
      <c r="N4">
        <v>1.6</v>
      </c>
      <c r="O4">
        <v>1.1845239000000001</v>
      </c>
      <c r="P4">
        <v>1.8289070999999999</v>
      </c>
      <c r="Q4">
        <v>30.097000000000001</v>
      </c>
      <c r="R4">
        <v>-11.98906666666667</v>
      </c>
      <c r="S4" s="6">
        <v>-12.0132991679317</v>
      </c>
      <c r="T4">
        <v>2.3069999999999999</v>
      </c>
      <c r="U4">
        <v>169</v>
      </c>
      <c r="V4">
        <v>13.4</v>
      </c>
      <c r="W4">
        <v>7.6</v>
      </c>
      <c r="X4">
        <v>0.73884260000000002</v>
      </c>
      <c r="Y4">
        <v>0.69099999999999995</v>
      </c>
      <c r="Z4">
        <v>0.69099999999999995</v>
      </c>
      <c r="AA4">
        <v>0.7072666666666666</v>
      </c>
      <c r="AB4" s="6">
        <v>1.2844161605862989</v>
      </c>
      <c r="AD4" s="4" t="s">
        <v>176</v>
      </c>
      <c r="AE4">
        <v>46.044713286052506</v>
      </c>
      <c r="AF4">
        <v>0.77153419099617648</v>
      </c>
      <c r="AG4">
        <v>-12.045456958717672</v>
      </c>
      <c r="AH4">
        <v>1.3807203737311671</v>
      </c>
      <c r="AI4" s="55">
        <v>0.24838189313208325</v>
      </c>
      <c r="AJ4" s="55">
        <v>7.5795184201265964E-2</v>
      </c>
      <c r="AK4" s="55">
        <v>2.8403338134759985E-2</v>
      </c>
      <c r="AL4">
        <v>0.10030775349270002</v>
      </c>
    </row>
    <row r="5" spans="1:38" x14ac:dyDescent="0.2">
      <c r="A5">
        <v>5877</v>
      </c>
      <c r="B5" t="s">
        <v>180</v>
      </c>
      <c r="C5" t="s">
        <v>181</v>
      </c>
      <c r="D5">
        <v>13</v>
      </c>
      <c r="E5">
        <v>1.6930000000000001</v>
      </c>
      <c r="F5">
        <v>0.84059003553119549</v>
      </c>
      <c r="G5" s="6">
        <v>49.650917633266133</v>
      </c>
      <c r="H5">
        <v>2.1436141649139831E-2</v>
      </c>
      <c r="I5" s="6">
        <v>1.266163121626688</v>
      </c>
      <c r="J5">
        <v>33.402999999999999</v>
      </c>
      <c r="K5">
        <v>1520</v>
      </c>
      <c r="L5">
        <v>0.7</v>
      </c>
      <c r="M5">
        <v>-3.1</v>
      </c>
      <c r="N5">
        <v>1.6</v>
      </c>
      <c r="O5">
        <v>1.1826614</v>
      </c>
      <c r="P5">
        <v>1.8294265999999999</v>
      </c>
      <c r="Q5">
        <v>28.33</v>
      </c>
      <c r="R5">
        <v>-13.756066666666671</v>
      </c>
      <c r="S5" s="6">
        <v>-13.779576555926679</v>
      </c>
      <c r="T5">
        <v>7.673</v>
      </c>
      <c r="U5">
        <v>581</v>
      </c>
      <c r="V5">
        <v>13.4</v>
      </c>
      <c r="W5">
        <v>7.7</v>
      </c>
      <c r="X5">
        <v>0.73838619999999999</v>
      </c>
      <c r="Y5">
        <v>0.08</v>
      </c>
      <c r="Z5">
        <v>0.08</v>
      </c>
      <c r="AA5">
        <v>9.6266666666666653E-2</v>
      </c>
      <c r="AB5" s="6">
        <v>0.48350834509578311</v>
      </c>
      <c r="AD5" s="4" t="s">
        <v>180</v>
      </c>
      <c r="AE5">
        <v>49.628556188973313</v>
      </c>
      <c r="AF5">
        <v>1.276328906430696</v>
      </c>
      <c r="AG5">
        <v>-13.808751226529813</v>
      </c>
      <c r="AH5">
        <v>0.42945843647966114</v>
      </c>
      <c r="AI5" s="55">
        <v>6.9516972474554031E-2</v>
      </c>
      <c r="AJ5" s="55">
        <v>2.8054039375040092E-2</v>
      </c>
      <c r="AK5" s="55">
        <v>2.6075333723075061E-2</v>
      </c>
      <c r="AL5">
        <v>0.13807229576574923</v>
      </c>
    </row>
    <row r="6" spans="1:38" x14ac:dyDescent="0.2">
      <c r="A6">
        <v>5878</v>
      </c>
      <c r="B6" t="s">
        <v>180</v>
      </c>
      <c r="C6" t="s">
        <v>182</v>
      </c>
      <c r="D6">
        <v>14</v>
      </c>
      <c r="E6">
        <v>1.5720000000000001</v>
      </c>
      <c r="F6">
        <v>0.78103469032749651</v>
      </c>
      <c r="G6" s="6">
        <v>49.684140606074841</v>
      </c>
      <c r="H6">
        <v>2.056252474838478E-2</v>
      </c>
      <c r="I6" s="6">
        <v>1.30804864811608</v>
      </c>
      <c r="J6">
        <v>30.943000000000001</v>
      </c>
      <c r="K6">
        <v>1424</v>
      </c>
      <c r="L6">
        <v>0.7</v>
      </c>
      <c r="M6">
        <v>-3.1</v>
      </c>
      <c r="N6">
        <v>1.6</v>
      </c>
      <c r="O6">
        <v>1.1826922</v>
      </c>
      <c r="P6">
        <v>1.8306317999999999</v>
      </c>
      <c r="Q6">
        <v>28.300999999999998</v>
      </c>
      <c r="R6">
        <v>-13.785066666666671</v>
      </c>
      <c r="S6" s="6">
        <v>-13.829784643983571</v>
      </c>
      <c r="T6">
        <v>7.1909999999999998</v>
      </c>
      <c r="U6">
        <v>546</v>
      </c>
      <c r="V6">
        <v>13.5</v>
      </c>
      <c r="W6">
        <v>7.8</v>
      </c>
      <c r="X6">
        <v>0.73820870000000005</v>
      </c>
      <c r="Y6">
        <v>-0.14699999999999999</v>
      </c>
      <c r="Z6">
        <v>-0.14699999999999999</v>
      </c>
      <c r="AA6">
        <v>-0.13073333333333331</v>
      </c>
      <c r="AB6" s="6">
        <v>0.27253769936104749</v>
      </c>
      <c r="AD6" s="4" t="s">
        <v>184</v>
      </c>
      <c r="AE6">
        <v>44.885559300934261</v>
      </c>
      <c r="AF6">
        <v>2.0413729690806153</v>
      </c>
      <c r="AG6">
        <v>-13.236923486079286</v>
      </c>
      <c r="AH6">
        <v>0.18440382565334415</v>
      </c>
      <c r="AI6" s="55">
        <v>5.7589265614857818E-2</v>
      </c>
      <c r="AJ6" s="55">
        <v>1.7063179306375915E-2</v>
      </c>
      <c r="AK6" s="55">
        <v>1.1853112179068025E-2</v>
      </c>
      <c r="AL6">
        <v>4.885067027659535E-2</v>
      </c>
    </row>
    <row r="7" spans="1:38" x14ac:dyDescent="0.2">
      <c r="A7">
        <v>5879</v>
      </c>
      <c r="B7" t="s">
        <v>180</v>
      </c>
      <c r="C7" t="s">
        <v>183</v>
      </c>
      <c r="D7">
        <v>15</v>
      </c>
      <c r="E7">
        <v>1.718</v>
      </c>
      <c r="F7">
        <v>0.85127948542780674</v>
      </c>
      <c r="G7" s="6">
        <v>49.550610327578973</v>
      </c>
      <c r="H7">
        <v>2.1557033633257321E-2</v>
      </c>
      <c r="I7" s="6">
        <v>1.2547749495493199</v>
      </c>
      <c r="J7">
        <v>33.844000000000001</v>
      </c>
      <c r="K7">
        <v>1534</v>
      </c>
      <c r="L7">
        <v>0.7</v>
      </c>
      <c r="M7">
        <v>-3.1</v>
      </c>
      <c r="N7">
        <v>1.5</v>
      </c>
      <c r="O7">
        <v>1.1827349</v>
      </c>
      <c r="P7">
        <v>1.8303967999999999</v>
      </c>
      <c r="Q7">
        <v>28.289000000000001</v>
      </c>
      <c r="R7">
        <v>-13.797066666666669</v>
      </c>
      <c r="S7" s="6">
        <v>-13.81689247967919</v>
      </c>
      <c r="T7">
        <v>7.7389999999999999</v>
      </c>
      <c r="U7">
        <v>589</v>
      </c>
      <c r="V7">
        <v>13.4</v>
      </c>
      <c r="W7">
        <v>7.7</v>
      </c>
      <c r="X7">
        <v>0.73841970000000001</v>
      </c>
      <c r="Y7">
        <v>0.13100000000000001</v>
      </c>
      <c r="Z7">
        <v>0.13100000000000001</v>
      </c>
      <c r="AA7">
        <v>0.14726666666666671</v>
      </c>
      <c r="AB7" s="6">
        <v>0.53232926498215272</v>
      </c>
      <c r="AD7" s="4" t="s">
        <v>146</v>
      </c>
      <c r="AE7">
        <v>46.246955553392638</v>
      </c>
      <c r="AF7">
        <v>1.8656699775826187</v>
      </c>
      <c r="AG7">
        <v>-12.525834096168198</v>
      </c>
      <c r="AH7">
        <v>0.26937401013239853</v>
      </c>
      <c r="AI7">
        <v>2.156704216587447</v>
      </c>
      <c r="AJ7">
        <v>1.0254007585518838</v>
      </c>
      <c r="AK7">
        <v>1.1308443610508807</v>
      </c>
      <c r="AL7">
        <v>0.85761211695083883</v>
      </c>
    </row>
    <row r="8" spans="1:38" x14ac:dyDescent="0.2">
      <c r="A8">
        <v>5880</v>
      </c>
      <c r="B8" t="s">
        <v>184</v>
      </c>
      <c r="C8" t="s">
        <v>185</v>
      </c>
      <c r="D8">
        <v>16</v>
      </c>
      <c r="E8">
        <v>1.5620000000000001</v>
      </c>
      <c r="F8">
        <v>0.70136581032390766</v>
      </c>
      <c r="G8" s="6">
        <v>44.901780430467838</v>
      </c>
      <c r="H8">
        <v>3.1707405717795893E-2</v>
      </c>
      <c r="I8" s="6">
        <v>2.0299235414722081</v>
      </c>
      <c r="J8">
        <v>27.638999999999999</v>
      </c>
      <c r="K8">
        <v>1295</v>
      </c>
      <c r="L8">
        <v>0.7</v>
      </c>
      <c r="M8">
        <v>-3.1</v>
      </c>
      <c r="N8">
        <v>1.6</v>
      </c>
      <c r="O8">
        <v>1.1835859</v>
      </c>
      <c r="P8">
        <v>1.8335208999999999</v>
      </c>
      <c r="Q8">
        <v>28.937000000000001</v>
      </c>
      <c r="R8">
        <v>-13.14906666666667</v>
      </c>
      <c r="S8" s="6">
        <v>-13.22402348773414</v>
      </c>
      <c r="T8">
        <v>12.829000000000001</v>
      </c>
      <c r="U8">
        <v>984</v>
      </c>
      <c r="V8">
        <v>13.4</v>
      </c>
      <c r="W8">
        <v>7.7</v>
      </c>
      <c r="X8">
        <v>0.7382185</v>
      </c>
      <c r="Y8">
        <v>-0.11600000000000001</v>
      </c>
      <c r="Z8">
        <v>-0.11600000000000001</v>
      </c>
      <c r="AA8">
        <v>-9.9733333333333354E-2</v>
      </c>
      <c r="AB8" s="6">
        <v>0.12874845899627041</v>
      </c>
    </row>
    <row r="9" spans="1:38" x14ac:dyDescent="0.2">
      <c r="A9">
        <v>5881</v>
      </c>
      <c r="B9" t="s">
        <v>184</v>
      </c>
      <c r="C9" t="s">
        <v>186</v>
      </c>
      <c r="D9">
        <v>17</v>
      </c>
      <c r="E9">
        <v>1.4</v>
      </c>
      <c r="F9">
        <v>0.62906617694597977</v>
      </c>
      <c r="G9" s="6">
        <v>44.933298353284272</v>
      </c>
      <c r="H9">
        <v>2.8853778641732601E-2</v>
      </c>
      <c r="I9" s="6">
        <v>2.0609841886951861</v>
      </c>
      <c r="J9">
        <v>24.62</v>
      </c>
      <c r="K9">
        <v>1173</v>
      </c>
      <c r="L9">
        <v>0.7</v>
      </c>
      <c r="M9">
        <v>-3.1</v>
      </c>
      <c r="N9">
        <v>1.5</v>
      </c>
      <c r="O9">
        <v>1.1836875</v>
      </c>
      <c r="P9">
        <v>1.8360444</v>
      </c>
      <c r="Q9">
        <v>28.951000000000001</v>
      </c>
      <c r="R9">
        <v>-13.13506666666667</v>
      </c>
      <c r="S9" s="6">
        <v>-13.23941257621666</v>
      </c>
      <c r="T9">
        <v>11.472</v>
      </c>
      <c r="U9">
        <v>873</v>
      </c>
      <c r="V9">
        <v>13.4</v>
      </c>
      <c r="W9">
        <v>7.7</v>
      </c>
      <c r="X9">
        <v>0.73826130000000001</v>
      </c>
      <c r="Y9">
        <v>-0.08</v>
      </c>
      <c r="Z9">
        <v>-0.08</v>
      </c>
      <c r="AA9">
        <v>-6.373333333333335E-2</v>
      </c>
      <c r="AB9" s="6">
        <v>0.2042786410606432</v>
      </c>
    </row>
    <row r="10" spans="1:38" x14ac:dyDescent="0.2">
      <c r="A10">
        <v>5882</v>
      </c>
      <c r="B10" t="s">
        <v>184</v>
      </c>
      <c r="C10" t="s">
        <v>187</v>
      </c>
      <c r="D10">
        <v>18</v>
      </c>
      <c r="E10">
        <v>1.5069999999999999</v>
      </c>
      <c r="F10">
        <v>0.67546149872409367</v>
      </c>
      <c r="G10" s="6">
        <v>44.821599119050667</v>
      </c>
      <c r="H10">
        <v>3.0640492438511979E-2</v>
      </c>
      <c r="I10" s="6">
        <v>2.0332111770744512</v>
      </c>
      <c r="J10">
        <v>26.56</v>
      </c>
      <c r="K10">
        <v>1257</v>
      </c>
      <c r="L10">
        <v>0.7</v>
      </c>
      <c r="M10">
        <v>-3.1</v>
      </c>
      <c r="N10">
        <v>1.5</v>
      </c>
      <c r="O10">
        <v>1.1836667999999999</v>
      </c>
      <c r="P10">
        <v>1.8350177999999999</v>
      </c>
      <c r="Q10">
        <v>28.923999999999999</v>
      </c>
      <c r="R10">
        <v>-13.16206666666667</v>
      </c>
      <c r="S10" s="6">
        <v>-13.24733439428706</v>
      </c>
      <c r="T10">
        <v>12.327</v>
      </c>
      <c r="U10">
        <v>939</v>
      </c>
      <c r="V10">
        <v>13.4</v>
      </c>
      <c r="W10">
        <v>7.7</v>
      </c>
      <c r="X10">
        <v>0.73826029999999998</v>
      </c>
      <c r="Y10">
        <v>-3.9E-2</v>
      </c>
      <c r="Z10">
        <v>-3.9E-2</v>
      </c>
      <c r="AA10">
        <v>-2.2733333333333348E-2</v>
      </c>
      <c r="AB10" s="6">
        <v>0.2201843769031189</v>
      </c>
    </row>
    <row r="11" spans="1:38" x14ac:dyDescent="0.2">
      <c r="A11">
        <v>5883</v>
      </c>
      <c r="B11" t="s">
        <v>188</v>
      </c>
      <c r="C11" t="s">
        <v>189</v>
      </c>
      <c r="D11">
        <v>19</v>
      </c>
      <c r="E11">
        <v>1.629</v>
      </c>
      <c r="F11">
        <v>0.70968584468714735</v>
      </c>
      <c r="G11" s="6">
        <v>43.565736322108492</v>
      </c>
      <c r="H11">
        <v>5.3929903281377013E-2</v>
      </c>
      <c r="I11" s="6">
        <v>3.3106140749771029</v>
      </c>
      <c r="J11">
        <v>27.984999999999999</v>
      </c>
      <c r="K11">
        <v>1300</v>
      </c>
      <c r="L11">
        <v>0.7</v>
      </c>
      <c r="M11">
        <v>-3.2</v>
      </c>
      <c r="N11">
        <v>1.4</v>
      </c>
      <c r="O11">
        <v>1.1859164</v>
      </c>
      <c r="P11">
        <v>1.8348104000000001</v>
      </c>
      <c r="Q11">
        <v>30.975999999999999</v>
      </c>
      <c r="R11">
        <v>-11.11006666666667</v>
      </c>
      <c r="S11" s="6">
        <v>-11.181762540407931</v>
      </c>
      <c r="T11">
        <v>22.405999999999999</v>
      </c>
      <c r="U11">
        <v>1726</v>
      </c>
      <c r="V11">
        <v>13.4</v>
      </c>
      <c r="W11">
        <v>7.7</v>
      </c>
      <c r="X11">
        <v>0.73759980000000003</v>
      </c>
      <c r="Y11">
        <v>-0.94799999999999995</v>
      </c>
      <c r="Z11">
        <v>-0.94799999999999995</v>
      </c>
      <c r="AA11">
        <v>-0.9317333333333333</v>
      </c>
      <c r="AB11" s="6">
        <v>-0.93645922614675126</v>
      </c>
    </row>
    <row r="12" spans="1:38" x14ac:dyDescent="0.2">
      <c r="A12">
        <v>5884</v>
      </c>
      <c r="B12" t="s">
        <v>188</v>
      </c>
      <c r="C12" t="s">
        <v>190</v>
      </c>
      <c r="D12">
        <v>20</v>
      </c>
      <c r="E12">
        <v>1.373</v>
      </c>
      <c r="F12">
        <v>0.61531721154357677</v>
      </c>
      <c r="G12" s="6">
        <v>44.81552888154237</v>
      </c>
      <c r="H12">
        <v>4.6605513547290853E-2</v>
      </c>
      <c r="I12" s="6">
        <v>3.39442924597894</v>
      </c>
      <c r="J12">
        <v>24.042999999999999</v>
      </c>
      <c r="K12">
        <v>1148</v>
      </c>
      <c r="L12">
        <v>0.7</v>
      </c>
      <c r="M12">
        <v>-3.2</v>
      </c>
      <c r="N12">
        <v>1.4</v>
      </c>
      <c r="O12">
        <v>1.1862874000000001</v>
      </c>
      <c r="P12">
        <v>1.8371945000000001</v>
      </c>
      <c r="Q12">
        <v>31.254000000000001</v>
      </c>
      <c r="R12">
        <v>-10.83206666666667</v>
      </c>
      <c r="S12" s="6">
        <v>-10.942220656687519</v>
      </c>
      <c r="T12">
        <v>19.376999999999999</v>
      </c>
      <c r="U12">
        <v>1482</v>
      </c>
      <c r="V12">
        <v>13.5</v>
      </c>
      <c r="W12">
        <v>7.9</v>
      </c>
      <c r="X12">
        <v>0.73754399999999998</v>
      </c>
      <c r="Y12">
        <v>-0.98699999999999999</v>
      </c>
      <c r="Z12">
        <v>-0.98699999999999999</v>
      </c>
      <c r="AA12">
        <v>-0.97073333333333334</v>
      </c>
      <c r="AB12" s="6">
        <v>-0.91037094876668201</v>
      </c>
    </row>
    <row r="13" spans="1:38" x14ac:dyDescent="0.2">
      <c r="A13">
        <v>5888</v>
      </c>
      <c r="B13" t="s">
        <v>188</v>
      </c>
      <c r="C13" t="s">
        <v>191</v>
      </c>
      <c r="D13">
        <v>24</v>
      </c>
      <c r="E13">
        <v>1.421</v>
      </c>
      <c r="F13">
        <v>0.63811021170145499</v>
      </c>
      <c r="G13" s="6">
        <v>44.905715109180512</v>
      </c>
      <c r="H13">
        <v>4.853124547138854E-2</v>
      </c>
      <c r="I13" s="6">
        <v>3.4152882105129159</v>
      </c>
      <c r="J13">
        <v>24.998999999999999</v>
      </c>
      <c r="K13">
        <v>1199</v>
      </c>
      <c r="L13">
        <v>0.7</v>
      </c>
      <c r="M13">
        <v>-3.2</v>
      </c>
      <c r="N13">
        <v>1.3</v>
      </c>
      <c r="O13">
        <v>1.1862644</v>
      </c>
      <c r="P13">
        <v>1.8315737000000001</v>
      </c>
      <c r="Q13">
        <v>31.274000000000001</v>
      </c>
      <c r="R13">
        <v>-10.81206666666667</v>
      </c>
      <c r="S13" s="6">
        <v>-10.9126309429426</v>
      </c>
      <c r="T13">
        <v>20.181000000000001</v>
      </c>
      <c r="U13">
        <v>1548</v>
      </c>
      <c r="V13">
        <v>13.6</v>
      </c>
      <c r="W13">
        <v>8</v>
      </c>
      <c r="X13">
        <v>0.73753000000000002</v>
      </c>
      <c r="Y13">
        <v>-0.96299999999999997</v>
      </c>
      <c r="Z13">
        <v>-0.96299999999999997</v>
      </c>
      <c r="AA13">
        <v>-0.94673333333333332</v>
      </c>
      <c r="AB13" s="6">
        <v>-0.90442961109030118</v>
      </c>
    </row>
    <row r="15" spans="1:38" x14ac:dyDescent="0.2">
      <c r="T15" t="s">
        <v>17</v>
      </c>
    </row>
    <row r="16" spans="1:38" x14ac:dyDescent="0.2">
      <c r="B16" s="7"/>
      <c r="T16">
        <v>-26.124040820000001</v>
      </c>
    </row>
    <row r="17" spans="2:20" x14ac:dyDescent="0.2">
      <c r="B17" s="7"/>
      <c r="T17">
        <v>-26.141040820000001</v>
      </c>
    </row>
    <row r="18" spans="2:20" x14ac:dyDescent="0.2">
      <c r="B18" s="7"/>
      <c r="T18">
        <v>-26.337040819999999</v>
      </c>
    </row>
    <row r="19" spans="2:20" x14ac:dyDescent="0.2">
      <c r="B19" s="7"/>
      <c r="T19">
        <v>-26.124040820000001</v>
      </c>
    </row>
    <row r="20" spans="2:20" x14ac:dyDescent="0.2">
      <c r="B20" s="7"/>
      <c r="T20">
        <v>-26.141040820000001</v>
      </c>
    </row>
    <row r="21" spans="2:20" x14ac:dyDescent="0.2">
      <c r="B21" s="7"/>
      <c r="T21">
        <v>-26.337040819999999</v>
      </c>
    </row>
    <row r="22" spans="2:20" x14ac:dyDescent="0.2">
      <c r="B22" s="7"/>
      <c r="T22">
        <v>-26.124040820000001</v>
      </c>
    </row>
    <row r="23" spans="2:20" x14ac:dyDescent="0.2">
      <c r="B23" s="7"/>
      <c r="T23">
        <v>-26.141040820000001</v>
      </c>
    </row>
    <row r="24" spans="2:20" x14ac:dyDescent="0.2">
      <c r="B24" s="7"/>
      <c r="T24">
        <v>-26.337040819999999</v>
      </c>
    </row>
    <row r="25" spans="2:20" x14ac:dyDescent="0.2">
      <c r="B25" s="7"/>
      <c r="T25">
        <v>-26.124040820000001</v>
      </c>
    </row>
    <row r="26" spans="2:20" x14ac:dyDescent="0.2">
      <c r="B26" s="7"/>
      <c r="T26">
        <v>-26.141040820000001</v>
      </c>
    </row>
    <row r="27" spans="2:20" x14ac:dyDescent="0.2">
      <c r="B27" s="7"/>
      <c r="T27">
        <v>-26.337040819999999</v>
      </c>
    </row>
    <row r="28" spans="2:20" x14ac:dyDescent="0.2">
      <c r="B28" s="7"/>
      <c r="T28">
        <v>-26.124040820000001</v>
      </c>
    </row>
    <row r="29" spans="2:20" x14ac:dyDescent="0.2">
      <c r="B29" s="7"/>
      <c r="T29">
        <v>-26.141040820000001</v>
      </c>
    </row>
    <row r="30" spans="2:20" x14ac:dyDescent="0.2">
      <c r="B30" s="7"/>
      <c r="T30">
        <v>-26.337040819999999</v>
      </c>
    </row>
    <row r="31" spans="2:20" x14ac:dyDescent="0.2">
      <c r="B31" s="7"/>
      <c r="T31">
        <v>-26.124040820000001</v>
      </c>
    </row>
    <row r="32" spans="2:20" x14ac:dyDescent="0.2">
      <c r="B32" s="7"/>
      <c r="T32">
        <v>-26.141040820000001</v>
      </c>
    </row>
    <row r="33" spans="2:20" x14ac:dyDescent="0.2">
      <c r="B33" s="7"/>
      <c r="T33">
        <v>-26.337040819999999</v>
      </c>
    </row>
    <row r="34" spans="2:20" x14ac:dyDescent="0.2">
      <c r="B34" s="7"/>
      <c r="T34">
        <v>-26.124040820000001</v>
      </c>
    </row>
    <row r="35" spans="2:20" x14ac:dyDescent="0.2">
      <c r="B35" s="7"/>
      <c r="T35">
        <v>-26.141040820000001</v>
      </c>
    </row>
    <row r="36" spans="2:20" x14ac:dyDescent="0.2">
      <c r="B36" s="7"/>
      <c r="T36">
        <v>-26.337040819999999</v>
      </c>
    </row>
    <row r="37" spans="2:20" x14ac:dyDescent="0.2">
      <c r="B37" s="7"/>
      <c r="T37">
        <v>-26.124040820000001</v>
      </c>
    </row>
    <row r="38" spans="2:20" x14ac:dyDescent="0.2">
      <c r="B38" s="7"/>
      <c r="T38">
        <v>-26.141040820000001</v>
      </c>
    </row>
    <row r="39" spans="2:20" x14ac:dyDescent="0.2">
      <c r="B39" s="7"/>
      <c r="T39">
        <v>-26.337040819999999</v>
      </c>
    </row>
    <row r="40" spans="2:20" x14ac:dyDescent="0.2">
      <c r="B40" s="7"/>
      <c r="T40">
        <v>-26.124040820000001</v>
      </c>
    </row>
    <row r="41" spans="2:20" x14ac:dyDescent="0.2">
      <c r="B41" s="7"/>
      <c r="T41">
        <v>-26.141040820000001</v>
      </c>
    </row>
    <row r="42" spans="2:20" x14ac:dyDescent="0.2">
      <c r="B42" s="7"/>
      <c r="T42">
        <v>-26.337040819999999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2754-3F7D-A044-BDC7-A848A0ACF646}">
  <dimension ref="A1:AB55"/>
  <sheetViews>
    <sheetView workbookViewId="0">
      <selection activeCell="Z21" sqref="Z21"/>
    </sheetView>
  </sheetViews>
  <sheetFormatPr baseColWidth="10" defaultRowHeight="16" x14ac:dyDescent="0.2"/>
  <cols>
    <col min="2" max="2" width="0" hidden="1" customWidth="1"/>
    <col min="3" max="5" width="10.83203125" hidden="1" customWidth="1"/>
    <col min="6" max="7" width="0" hidden="1" customWidth="1"/>
    <col min="9" max="9" width="0" hidden="1" customWidth="1"/>
    <col min="10" max="10" width="10.83203125" hidden="1" customWidth="1"/>
    <col min="11" max="11" width="10.83203125" customWidth="1"/>
    <col min="12" max="18" width="10.83203125" hidden="1" customWidth="1"/>
    <col min="19" max="19" width="0" hidden="1" customWidth="1"/>
    <col min="20" max="21" width="10.83203125" customWidth="1"/>
    <col min="22" max="22" width="13" bestFit="1" customWidth="1"/>
    <col min="23" max="23" width="27" bestFit="1" customWidth="1"/>
    <col min="24" max="24" width="27.33203125" bestFit="1" customWidth="1"/>
    <col min="25" max="25" width="22.1640625" bestFit="1" customWidth="1"/>
    <col min="26" max="26" width="26" bestFit="1" customWidth="1"/>
    <col min="27" max="27" width="26.33203125" bestFit="1" customWidth="1"/>
    <col min="28" max="28" width="21.1640625" bestFit="1" customWidth="1"/>
  </cols>
  <sheetData>
    <row r="1" spans="1:28" x14ac:dyDescent="0.2">
      <c r="A1" t="s">
        <v>0</v>
      </c>
      <c r="B1" t="s">
        <v>1</v>
      </c>
      <c r="C1" t="s">
        <v>175</v>
      </c>
      <c r="D1" t="s">
        <v>2</v>
      </c>
      <c r="E1" t="s">
        <v>3</v>
      </c>
      <c r="F1" t="s">
        <v>194</v>
      </c>
      <c r="G1" t="s">
        <v>4</v>
      </c>
      <c r="H1" t="s">
        <v>5</v>
      </c>
      <c r="I1" t="s">
        <v>195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</row>
    <row r="2" spans="1:28" x14ac:dyDescent="0.2">
      <c r="A2" t="s">
        <v>193</v>
      </c>
      <c r="B2" s="7">
        <v>44599.744444444441</v>
      </c>
      <c r="C2">
        <v>1776</v>
      </c>
      <c r="D2">
        <v>24</v>
      </c>
      <c r="E2">
        <v>21.44</v>
      </c>
      <c r="F2">
        <v>747985</v>
      </c>
      <c r="G2">
        <v>0.310445054</v>
      </c>
      <c r="H2">
        <v>1.4479713359999999</v>
      </c>
      <c r="I2">
        <v>19278</v>
      </c>
      <c r="J2">
        <v>2.3994583E-2</v>
      </c>
      <c r="K2">
        <v>0.111915032</v>
      </c>
      <c r="L2">
        <v>14.192</v>
      </c>
      <c r="M2">
        <v>756</v>
      </c>
      <c r="N2">
        <v>2.5</v>
      </c>
      <c r="O2">
        <v>2.8</v>
      </c>
      <c r="P2">
        <v>7.3</v>
      </c>
      <c r="Q2">
        <v>1.1698554999999999</v>
      </c>
      <c r="R2">
        <v>1.8236212999999999</v>
      </c>
      <c r="S2">
        <v>14.132</v>
      </c>
      <c r="T2">
        <v>-26.124040820000001</v>
      </c>
    </row>
    <row r="3" spans="1:28" x14ac:dyDescent="0.2">
      <c r="A3" t="s">
        <v>193</v>
      </c>
      <c r="B3" s="7">
        <v>44599.744444444441</v>
      </c>
      <c r="C3">
        <v>1776</v>
      </c>
      <c r="D3">
        <v>24</v>
      </c>
      <c r="E3">
        <v>21.44</v>
      </c>
      <c r="F3">
        <v>747985</v>
      </c>
      <c r="G3">
        <v>0.310445054</v>
      </c>
      <c r="H3">
        <v>1.4479713359999999</v>
      </c>
      <c r="I3">
        <v>19278</v>
      </c>
      <c r="J3">
        <v>2.3994583E-2</v>
      </c>
      <c r="K3">
        <v>0.111915032</v>
      </c>
      <c r="L3">
        <v>15.702999999999999</v>
      </c>
      <c r="M3">
        <v>820</v>
      </c>
      <c r="N3">
        <v>2</v>
      </c>
      <c r="O3">
        <v>2.2000000000000002</v>
      </c>
      <c r="P3">
        <v>6.5</v>
      </c>
      <c r="Q3">
        <v>1.1698078000000001</v>
      </c>
      <c r="R3">
        <v>1.8234896</v>
      </c>
      <c r="S3">
        <v>14.115</v>
      </c>
      <c r="T3">
        <v>-26.141040820000001</v>
      </c>
      <c r="V3" s="3" t="s">
        <v>145</v>
      </c>
      <c r="W3" t="s">
        <v>147</v>
      </c>
      <c r="X3" t="s">
        <v>148</v>
      </c>
      <c r="Y3" t="s">
        <v>151</v>
      </c>
      <c r="Z3" t="s">
        <v>149</v>
      </c>
      <c r="AA3" t="s">
        <v>150</v>
      </c>
      <c r="AB3" t="s">
        <v>153</v>
      </c>
    </row>
    <row r="4" spans="1:28" x14ac:dyDescent="0.2">
      <c r="A4" t="s">
        <v>193</v>
      </c>
      <c r="B4" s="7">
        <v>44599.744444444441</v>
      </c>
      <c r="C4">
        <v>1776</v>
      </c>
      <c r="D4">
        <v>24</v>
      </c>
      <c r="E4">
        <v>21.44</v>
      </c>
      <c r="F4">
        <v>747985</v>
      </c>
      <c r="G4">
        <v>0.310445054</v>
      </c>
      <c r="H4">
        <v>1.4479713359999999</v>
      </c>
      <c r="I4">
        <v>19278</v>
      </c>
      <c r="J4">
        <v>2.3994583E-2</v>
      </c>
      <c r="K4">
        <v>0.111915032</v>
      </c>
      <c r="L4">
        <v>13.694000000000001</v>
      </c>
      <c r="M4">
        <v>735</v>
      </c>
      <c r="N4">
        <v>2.2999999999999998</v>
      </c>
      <c r="O4">
        <v>2.5</v>
      </c>
      <c r="P4">
        <v>6.9</v>
      </c>
      <c r="Q4">
        <v>1.1696536</v>
      </c>
      <c r="R4">
        <v>1.8235754</v>
      </c>
      <c r="S4">
        <v>13.919</v>
      </c>
      <c r="T4">
        <v>-26.337040819999999</v>
      </c>
      <c r="V4" s="4" t="s">
        <v>193</v>
      </c>
      <c r="W4">
        <v>1.4259960530000002</v>
      </c>
      <c r="X4">
        <v>0.10983045333333338</v>
      </c>
      <c r="Y4">
        <v>-26.200707486666662</v>
      </c>
      <c r="Z4">
        <v>1.9169747555435185E-2</v>
      </c>
      <c r="AA4">
        <v>1.7741655342382351E-3</v>
      </c>
      <c r="AB4">
        <v>9.849287362156614E-2</v>
      </c>
    </row>
    <row r="5" spans="1:28" x14ac:dyDescent="0.2">
      <c r="A5" t="s">
        <v>193</v>
      </c>
      <c r="B5" s="7">
        <v>44599.744444444441</v>
      </c>
      <c r="C5">
        <v>1776</v>
      </c>
      <c r="D5">
        <v>24</v>
      </c>
      <c r="E5">
        <v>21.44</v>
      </c>
      <c r="F5">
        <v>747985</v>
      </c>
      <c r="G5">
        <v>0.310445054</v>
      </c>
      <c r="H5">
        <v>1.4479713359999999</v>
      </c>
      <c r="I5">
        <v>19324</v>
      </c>
      <c r="J5">
        <v>2.4035791000000001E-2</v>
      </c>
      <c r="K5">
        <v>0.107653473</v>
      </c>
      <c r="L5">
        <v>14.192</v>
      </c>
      <c r="M5">
        <v>756</v>
      </c>
      <c r="N5">
        <v>2.5</v>
      </c>
      <c r="O5">
        <v>2.8</v>
      </c>
      <c r="P5">
        <v>7.3</v>
      </c>
      <c r="Q5">
        <v>1.1698554999999999</v>
      </c>
      <c r="R5">
        <v>1.8236212999999999</v>
      </c>
      <c r="S5">
        <v>14.132</v>
      </c>
      <c r="T5">
        <v>-26.124040820000001</v>
      </c>
      <c r="V5" s="4" t="s">
        <v>213</v>
      </c>
      <c r="W5">
        <v>44.191292346666664</v>
      </c>
      <c r="X5">
        <v>2.9897593093333334</v>
      </c>
      <c r="Y5">
        <v>-15.128040819999997</v>
      </c>
      <c r="Z5">
        <v>1.6108456002698468</v>
      </c>
      <c r="AA5">
        <v>4.9224097580793928E-2</v>
      </c>
      <c r="AB5">
        <v>1.1648704124042482E-2</v>
      </c>
    </row>
    <row r="6" spans="1:28" x14ac:dyDescent="0.2">
      <c r="A6" t="s">
        <v>193</v>
      </c>
      <c r="B6" s="7">
        <v>44599.744444444441</v>
      </c>
      <c r="C6">
        <v>1776</v>
      </c>
      <c r="D6">
        <v>24</v>
      </c>
      <c r="E6">
        <v>21.44</v>
      </c>
      <c r="F6">
        <v>747985</v>
      </c>
      <c r="G6">
        <v>0.310445054</v>
      </c>
      <c r="H6">
        <v>1.4479713359999999</v>
      </c>
      <c r="I6">
        <v>19324</v>
      </c>
      <c r="J6">
        <v>2.4035791000000001E-2</v>
      </c>
      <c r="K6">
        <v>0.107653473</v>
      </c>
      <c r="L6">
        <v>15.702999999999999</v>
      </c>
      <c r="M6">
        <v>820</v>
      </c>
      <c r="N6">
        <v>2</v>
      </c>
      <c r="O6">
        <v>2.2000000000000002</v>
      </c>
      <c r="P6">
        <v>6.5</v>
      </c>
      <c r="Q6">
        <v>1.1698078000000001</v>
      </c>
      <c r="R6">
        <v>1.8234896</v>
      </c>
      <c r="S6">
        <v>14.115</v>
      </c>
      <c r="T6">
        <v>-26.141040820000001</v>
      </c>
      <c r="V6" s="4" t="s">
        <v>146</v>
      </c>
      <c r="W6">
        <v>22.808644199833335</v>
      </c>
      <c r="X6">
        <v>1.5497948813333335</v>
      </c>
      <c r="Y6">
        <v>-20.664374153333341</v>
      </c>
      <c r="Z6">
        <v>21.612901293176034</v>
      </c>
      <c r="AA6">
        <v>1.4538948863959884</v>
      </c>
      <c r="AB6">
        <v>5.5887505539894153</v>
      </c>
    </row>
    <row r="7" spans="1:28" x14ac:dyDescent="0.2">
      <c r="A7" t="s">
        <v>193</v>
      </c>
      <c r="B7" s="7">
        <v>44599.744444444441</v>
      </c>
      <c r="C7">
        <v>1776</v>
      </c>
      <c r="D7">
        <v>24</v>
      </c>
      <c r="E7">
        <v>21.44</v>
      </c>
      <c r="F7">
        <v>747985</v>
      </c>
      <c r="G7">
        <v>0.310445054</v>
      </c>
      <c r="H7">
        <v>1.4479713359999999</v>
      </c>
      <c r="I7">
        <v>19324</v>
      </c>
      <c r="J7">
        <v>2.4035791000000001E-2</v>
      </c>
      <c r="K7">
        <v>0.107653473</v>
      </c>
      <c r="L7">
        <v>13.694000000000001</v>
      </c>
      <c r="M7">
        <v>735</v>
      </c>
      <c r="N7">
        <v>2.2999999999999998</v>
      </c>
      <c r="O7">
        <v>2.5</v>
      </c>
      <c r="P7">
        <v>6.9</v>
      </c>
      <c r="Q7">
        <v>1.1696536</v>
      </c>
      <c r="R7">
        <v>1.8235754</v>
      </c>
      <c r="S7">
        <v>13.919</v>
      </c>
      <c r="T7">
        <v>-26.337040819999999</v>
      </c>
    </row>
    <row r="8" spans="1:28" x14ac:dyDescent="0.2">
      <c r="A8" t="s">
        <v>193</v>
      </c>
      <c r="B8" s="7">
        <v>44599.744444444441</v>
      </c>
      <c r="C8">
        <v>1776</v>
      </c>
      <c r="D8">
        <v>24</v>
      </c>
      <c r="E8">
        <v>21.44</v>
      </c>
      <c r="F8">
        <v>747985</v>
      </c>
      <c r="G8">
        <v>0.310445054</v>
      </c>
      <c r="H8">
        <v>1.4479713359999999</v>
      </c>
      <c r="I8">
        <v>22783</v>
      </c>
      <c r="J8">
        <v>2.7134457000000001E-2</v>
      </c>
      <c r="K8">
        <v>0.109922855</v>
      </c>
      <c r="L8">
        <v>14.192</v>
      </c>
      <c r="M8">
        <v>756</v>
      </c>
      <c r="N8">
        <v>2.5</v>
      </c>
      <c r="O8">
        <v>2.8</v>
      </c>
      <c r="P8">
        <v>7.3</v>
      </c>
      <c r="Q8">
        <v>1.1698554999999999</v>
      </c>
      <c r="R8">
        <v>1.8236212999999999</v>
      </c>
      <c r="S8">
        <v>14.132</v>
      </c>
      <c r="T8">
        <v>-26.124040820000001</v>
      </c>
    </row>
    <row r="9" spans="1:28" x14ac:dyDescent="0.2">
      <c r="A9" t="s">
        <v>193</v>
      </c>
      <c r="B9" s="7">
        <v>44599.744444444441</v>
      </c>
      <c r="C9">
        <v>1776</v>
      </c>
      <c r="D9">
        <v>24</v>
      </c>
      <c r="E9">
        <v>21.44</v>
      </c>
      <c r="F9">
        <v>747985</v>
      </c>
      <c r="G9">
        <v>0.310445054</v>
      </c>
      <c r="H9">
        <v>1.4479713359999999</v>
      </c>
      <c r="I9">
        <v>22783</v>
      </c>
      <c r="J9">
        <v>2.7134457000000001E-2</v>
      </c>
      <c r="K9">
        <v>0.109922855</v>
      </c>
      <c r="L9">
        <v>15.702999999999999</v>
      </c>
      <c r="M9">
        <v>820</v>
      </c>
      <c r="N9">
        <v>2</v>
      </c>
      <c r="O9">
        <v>2.2000000000000002</v>
      </c>
      <c r="P9">
        <v>6.5</v>
      </c>
      <c r="Q9">
        <v>1.1698078000000001</v>
      </c>
      <c r="R9">
        <v>1.8234896</v>
      </c>
      <c r="S9">
        <v>14.115</v>
      </c>
      <c r="T9">
        <v>-26.141040820000001</v>
      </c>
    </row>
    <row r="10" spans="1:28" x14ac:dyDescent="0.2">
      <c r="A10" t="s">
        <v>193</v>
      </c>
      <c r="B10" s="7">
        <v>44599.744444444441</v>
      </c>
      <c r="C10">
        <v>1776</v>
      </c>
      <c r="D10">
        <v>24</v>
      </c>
      <c r="E10">
        <v>21.44</v>
      </c>
      <c r="F10">
        <v>747985</v>
      </c>
      <c r="G10">
        <v>0.310445054</v>
      </c>
      <c r="H10">
        <v>1.4479713359999999</v>
      </c>
      <c r="I10">
        <v>22783</v>
      </c>
      <c r="J10">
        <v>2.7134457000000001E-2</v>
      </c>
      <c r="K10">
        <v>0.109922855</v>
      </c>
      <c r="L10">
        <v>13.694000000000001</v>
      </c>
      <c r="M10">
        <v>735</v>
      </c>
      <c r="N10">
        <v>2.2999999999999998</v>
      </c>
      <c r="O10">
        <v>2.5</v>
      </c>
      <c r="P10">
        <v>6.9</v>
      </c>
      <c r="Q10">
        <v>1.1696536</v>
      </c>
      <c r="R10">
        <v>1.8235754</v>
      </c>
      <c r="S10">
        <v>13.919</v>
      </c>
      <c r="T10">
        <v>-26.337040819999999</v>
      </c>
    </row>
    <row r="11" spans="1:28" x14ac:dyDescent="0.2">
      <c r="A11" t="s">
        <v>193</v>
      </c>
      <c r="B11" s="7">
        <v>44599.738194444442</v>
      </c>
      <c r="C11">
        <v>1775</v>
      </c>
      <c r="D11">
        <v>23</v>
      </c>
      <c r="E11">
        <v>22.327000000000002</v>
      </c>
      <c r="F11">
        <v>771869</v>
      </c>
      <c r="G11">
        <v>0.31882816000000003</v>
      </c>
      <c r="H11">
        <v>1.4279937309999999</v>
      </c>
      <c r="I11">
        <v>19278</v>
      </c>
      <c r="J11">
        <v>2.3994583E-2</v>
      </c>
      <c r="K11">
        <v>0.111915032</v>
      </c>
      <c r="L11">
        <v>14.192</v>
      </c>
      <c r="M11">
        <v>756</v>
      </c>
      <c r="N11">
        <v>2.5</v>
      </c>
      <c r="O11">
        <v>2.8</v>
      </c>
      <c r="P11">
        <v>7.3</v>
      </c>
      <c r="Q11">
        <v>1.1698554999999999</v>
      </c>
      <c r="R11">
        <v>1.8236212999999999</v>
      </c>
      <c r="S11">
        <v>14.132</v>
      </c>
      <c r="T11">
        <v>-26.124040820000001</v>
      </c>
    </row>
    <row r="12" spans="1:28" x14ac:dyDescent="0.2">
      <c r="A12" t="s">
        <v>193</v>
      </c>
      <c r="B12" s="7">
        <v>44599.738194444442</v>
      </c>
      <c r="C12">
        <v>1775</v>
      </c>
      <c r="D12">
        <v>23</v>
      </c>
      <c r="E12">
        <v>22.327000000000002</v>
      </c>
      <c r="F12">
        <v>771869</v>
      </c>
      <c r="G12">
        <v>0.31882816000000003</v>
      </c>
      <c r="H12">
        <v>1.4279937309999999</v>
      </c>
      <c r="I12">
        <v>19278</v>
      </c>
      <c r="J12">
        <v>2.3994583E-2</v>
      </c>
      <c r="K12">
        <v>0.111915032</v>
      </c>
      <c r="L12">
        <v>15.702999999999999</v>
      </c>
      <c r="M12">
        <v>820</v>
      </c>
      <c r="N12">
        <v>2</v>
      </c>
      <c r="O12">
        <v>2.2000000000000002</v>
      </c>
      <c r="P12">
        <v>6.5</v>
      </c>
      <c r="Q12">
        <v>1.1698078000000001</v>
      </c>
      <c r="R12">
        <v>1.8234896</v>
      </c>
      <c r="S12">
        <v>14.115</v>
      </c>
      <c r="T12">
        <v>-26.141040820000001</v>
      </c>
    </row>
    <row r="13" spans="1:28" x14ac:dyDescent="0.2">
      <c r="A13" t="s">
        <v>193</v>
      </c>
      <c r="B13" s="7">
        <v>44599.738194444442</v>
      </c>
      <c r="C13">
        <v>1775</v>
      </c>
      <c r="D13">
        <v>23</v>
      </c>
      <c r="E13">
        <v>22.327000000000002</v>
      </c>
      <c r="F13">
        <v>771869</v>
      </c>
      <c r="G13">
        <v>0.31882816000000003</v>
      </c>
      <c r="H13">
        <v>1.4279937309999999</v>
      </c>
      <c r="I13">
        <v>19278</v>
      </c>
      <c r="J13">
        <v>2.3994583E-2</v>
      </c>
      <c r="K13">
        <v>0.111915032</v>
      </c>
      <c r="L13">
        <v>13.694000000000001</v>
      </c>
      <c r="M13">
        <v>735</v>
      </c>
      <c r="N13">
        <v>2.2999999999999998</v>
      </c>
      <c r="O13">
        <v>2.5</v>
      </c>
      <c r="P13">
        <v>6.9</v>
      </c>
      <c r="Q13">
        <v>1.1696536</v>
      </c>
      <c r="R13">
        <v>1.8235754</v>
      </c>
      <c r="S13">
        <v>13.919</v>
      </c>
      <c r="T13">
        <v>-26.337040819999999</v>
      </c>
    </row>
    <row r="14" spans="1:28" x14ac:dyDescent="0.2">
      <c r="A14" t="s">
        <v>193</v>
      </c>
      <c r="B14" s="7">
        <v>44599.738194444442</v>
      </c>
      <c r="C14">
        <v>1775</v>
      </c>
      <c r="D14">
        <v>23</v>
      </c>
      <c r="E14">
        <v>22.327000000000002</v>
      </c>
      <c r="F14">
        <v>771869</v>
      </c>
      <c r="G14">
        <v>0.31882816000000003</v>
      </c>
      <c r="H14">
        <v>1.4279937309999999</v>
      </c>
      <c r="I14">
        <v>19324</v>
      </c>
      <c r="J14">
        <v>2.4035791000000001E-2</v>
      </c>
      <c r="K14">
        <v>0.107653473</v>
      </c>
      <c r="L14">
        <v>14.192</v>
      </c>
      <c r="M14">
        <v>756</v>
      </c>
      <c r="N14">
        <v>2.5</v>
      </c>
      <c r="O14">
        <v>2.8</v>
      </c>
      <c r="P14">
        <v>7.3</v>
      </c>
      <c r="Q14">
        <v>1.1698554999999999</v>
      </c>
      <c r="R14">
        <v>1.8236212999999999</v>
      </c>
      <c r="S14">
        <v>14.132</v>
      </c>
      <c r="T14">
        <v>-26.124040820000001</v>
      </c>
    </row>
    <row r="15" spans="1:28" x14ac:dyDescent="0.2">
      <c r="A15" t="s">
        <v>193</v>
      </c>
      <c r="B15" s="7">
        <v>44599.738194444442</v>
      </c>
      <c r="C15">
        <v>1775</v>
      </c>
      <c r="D15">
        <v>23</v>
      </c>
      <c r="E15">
        <v>22.327000000000002</v>
      </c>
      <c r="F15">
        <v>771869</v>
      </c>
      <c r="G15">
        <v>0.31882816000000003</v>
      </c>
      <c r="H15">
        <v>1.4279937309999999</v>
      </c>
      <c r="I15">
        <v>19324</v>
      </c>
      <c r="J15">
        <v>2.4035791000000001E-2</v>
      </c>
      <c r="K15">
        <v>0.107653473</v>
      </c>
      <c r="L15">
        <v>15.702999999999999</v>
      </c>
      <c r="M15">
        <v>820</v>
      </c>
      <c r="N15">
        <v>2</v>
      </c>
      <c r="O15">
        <v>2.2000000000000002</v>
      </c>
      <c r="P15">
        <v>6.5</v>
      </c>
      <c r="Q15">
        <v>1.1698078000000001</v>
      </c>
      <c r="R15">
        <v>1.8234896</v>
      </c>
      <c r="S15">
        <v>14.115</v>
      </c>
      <c r="T15">
        <v>-26.141040820000001</v>
      </c>
    </row>
    <row r="16" spans="1:28" x14ac:dyDescent="0.2">
      <c r="A16" t="s">
        <v>193</v>
      </c>
      <c r="B16" s="7">
        <v>44599.738194444442</v>
      </c>
      <c r="C16">
        <v>1775</v>
      </c>
      <c r="D16">
        <v>23</v>
      </c>
      <c r="E16">
        <v>22.327000000000002</v>
      </c>
      <c r="F16">
        <v>771869</v>
      </c>
      <c r="G16">
        <v>0.31882816000000003</v>
      </c>
      <c r="H16">
        <v>1.4279937309999999</v>
      </c>
      <c r="I16">
        <v>19324</v>
      </c>
      <c r="J16">
        <v>2.4035791000000001E-2</v>
      </c>
      <c r="K16">
        <v>0.107653473</v>
      </c>
      <c r="L16">
        <v>13.694000000000001</v>
      </c>
      <c r="M16">
        <v>735</v>
      </c>
      <c r="N16">
        <v>2.2999999999999998</v>
      </c>
      <c r="O16">
        <v>2.5</v>
      </c>
      <c r="P16">
        <v>6.9</v>
      </c>
      <c r="Q16">
        <v>1.1696536</v>
      </c>
      <c r="R16">
        <v>1.8235754</v>
      </c>
      <c r="S16">
        <v>13.919</v>
      </c>
      <c r="T16">
        <v>-26.337040819999999</v>
      </c>
    </row>
    <row r="17" spans="1:20" x14ac:dyDescent="0.2">
      <c r="A17" t="s">
        <v>193</v>
      </c>
      <c r="B17" s="7">
        <v>44599.738194444442</v>
      </c>
      <c r="C17">
        <v>1775</v>
      </c>
      <c r="D17">
        <v>23</v>
      </c>
      <c r="E17">
        <v>22.327000000000002</v>
      </c>
      <c r="F17">
        <v>771869</v>
      </c>
      <c r="G17">
        <v>0.31882816000000003</v>
      </c>
      <c r="H17">
        <v>1.4279937309999999</v>
      </c>
      <c r="I17">
        <v>22783</v>
      </c>
      <c r="J17">
        <v>2.7134457000000001E-2</v>
      </c>
      <c r="K17">
        <v>0.109922855</v>
      </c>
      <c r="L17">
        <v>14.192</v>
      </c>
      <c r="M17">
        <v>756</v>
      </c>
      <c r="N17">
        <v>2.5</v>
      </c>
      <c r="O17">
        <v>2.8</v>
      </c>
      <c r="P17">
        <v>7.3</v>
      </c>
      <c r="Q17">
        <v>1.1698554999999999</v>
      </c>
      <c r="R17">
        <v>1.8236212999999999</v>
      </c>
      <c r="S17">
        <v>14.132</v>
      </c>
      <c r="T17">
        <v>-26.124040820000001</v>
      </c>
    </row>
    <row r="18" spans="1:20" x14ac:dyDescent="0.2">
      <c r="A18" t="s">
        <v>193</v>
      </c>
      <c r="B18" s="7">
        <v>44599.738194444442</v>
      </c>
      <c r="C18">
        <v>1775</v>
      </c>
      <c r="D18">
        <v>23</v>
      </c>
      <c r="E18">
        <v>22.327000000000002</v>
      </c>
      <c r="F18">
        <v>771869</v>
      </c>
      <c r="G18">
        <v>0.31882816000000003</v>
      </c>
      <c r="H18">
        <v>1.4279937309999999</v>
      </c>
      <c r="I18">
        <v>22783</v>
      </c>
      <c r="J18">
        <v>2.7134457000000001E-2</v>
      </c>
      <c r="K18">
        <v>0.109922855</v>
      </c>
      <c r="L18">
        <v>15.702999999999999</v>
      </c>
      <c r="M18">
        <v>820</v>
      </c>
      <c r="N18">
        <v>2</v>
      </c>
      <c r="O18">
        <v>2.2000000000000002</v>
      </c>
      <c r="P18">
        <v>6.5</v>
      </c>
      <c r="Q18">
        <v>1.1698078000000001</v>
      </c>
      <c r="R18">
        <v>1.8234896</v>
      </c>
      <c r="S18">
        <v>14.115</v>
      </c>
      <c r="T18">
        <v>-26.141040820000001</v>
      </c>
    </row>
    <row r="19" spans="1:20" x14ac:dyDescent="0.2">
      <c r="A19" t="s">
        <v>193</v>
      </c>
      <c r="B19" s="7">
        <v>44599.738194444442</v>
      </c>
      <c r="C19">
        <v>1775</v>
      </c>
      <c r="D19">
        <v>23</v>
      </c>
      <c r="E19">
        <v>22.327000000000002</v>
      </c>
      <c r="F19">
        <v>771869</v>
      </c>
      <c r="G19">
        <v>0.31882816000000003</v>
      </c>
      <c r="H19">
        <v>1.4279937309999999</v>
      </c>
      <c r="I19">
        <v>22783</v>
      </c>
      <c r="J19">
        <v>2.7134457000000001E-2</v>
      </c>
      <c r="K19">
        <v>0.109922855</v>
      </c>
      <c r="L19">
        <v>13.694000000000001</v>
      </c>
      <c r="M19">
        <v>735</v>
      </c>
      <c r="N19">
        <v>2.2999999999999998</v>
      </c>
      <c r="O19">
        <v>2.5</v>
      </c>
      <c r="P19">
        <v>6.9</v>
      </c>
      <c r="Q19">
        <v>1.1696536</v>
      </c>
      <c r="R19">
        <v>1.8235754</v>
      </c>
      <c r="S19">
        <v>13.919</v>
      </c>
      <c r="T19">
        <v>-26.337040819999999</v>
      </c>
    </row>
    <row r="20" spans="1:20" x14ac:dyDescent="0.2">
      <c r="A20" t="s">
        <v>193</v>
      </c>
      <c r="B20" s="7">
        <v>44599.731944444444</v>
      </c>
      <c r="C20">
        <v>1774</v>
      </c>
      <c r="D20">
        <v>22</v>
      </c>
      <c r="E20">
        <v>24.684999999999999</v>
      </c>
      <c r="F20">
        <v>849538</v>
      </c>
      <c r="G20">
        <v>0.34608939999999999</v>
      </c>
      <c r="H20">
        <v>1.4020230920000001</v>
      </c>
      <c r="I20">
        <v>19278</v>
      </c>
      <c r="J20">
        <v>2.3994583E-2</v>
      </c>
      <c r="K20">
        <v>0.111915032</v>
      </c>
      <c r="L20">
        <v>14.192</v>
      </c>
      <c r="M20">
        <v>756</v>
      </c>
      <c r="N20">
        <v>2.5</v>
      </c>
      <c r="O20">
        <v>2.8</v>
      </c>
      <c r="P20">
        <v>7.3</v>
      </c>
      <c r="Q20">
        <v>1.1698554999999999</v>
      </c>
      <c r="R20">
        <v>1.8236212999999999</v>
      </c>
      <c r="S20">
        <v>14.132</v>
      </c>
      <c r="T20">
        <v>-26.124040820000001</v>
      </c>
    </row>
    <row r="21" spans="1:20" x14ac:dyDescent="0.2">
      <c r="A21" t="s">
        <v>193</v>
      </c>
      <c r="B21" s="7">
        <v>44599.731944444444</v>
      </c>
      <c r="C21">
        <v>1774</v>
      </c>
      <c r="D21">
        <v>22</v>
      </c>
      <c r="E21">
        <v>24.684999999999999</v>
      </c>
      <c r="F21">
        <v>849538</v>
      </c>
      <c r="G21">
        <v>0.34608939999999999</v>
      </c>
      <c r="H21">
        <v>1.4020230920000001</v>
      </c>
      <c r="I21">
        <v>19278</v>
      </c>
      <c r="J21">
        <v>2.3994583E-2</v>
      </c>
      <c r="K21">
        <v>0.111915032</v>
      </c>
      <c r="L21">
        <v>15.702999999999999</v>
      </c>
      <c r="M21">
        <v>820</v>
      </c>
      <c r="N21">
        <v>2</v>
      </c>
      <c r="O21">
        <v>2.2000000000000002</v>
      </c>
      <c r="P21">
        <v>6.5</v>
      </c>
      <c r="Q21">
        <v>1.1698078000000001</v>
      </c>
      <c r="R21">
        <v>1.8234896</v>
      </c>
      <c r="S21">
        <v>14.115</v>
      </c>
      <c r="T21">
        <v>-26.141040820000001</v>
      </c>
    </row>
    <row r="22" spans="1:20" x14ac:dyDescent="0.2">
      <c r="A22" t="s">
        <v>193</v>
      </c>
      <c r="B22" s="7">
        <v>44599.731944444444</v>
      </c>
      <c r="C22">
        <v>1774</v>
      </c>
      <c r="D22">
        <v>22</v>
      </c>
      <c r="E22">
        <v>24.684999999999999</v>
      </c>
      <c r="F22">
        <v>849538</v>
      </c>
      <c r="G22">
        <v>0.34608939999999999</v>
      </c>
      <c r="H22">
        <v>1.4020230920000001</v>
      </c>
      <c r="I22">
        <v>19278</v>
      </c>
      <c r="J22">
        <v>2.3994583E-2</v>
      </c>
      <c r="K22">
        <v>0.111915032</v>
      </c>
      <c r="L22">
        <v>13.694000000000001</v>
      </c>
      <c r="M22">
        <v>735</v>
      </c>
      <c r="N22">
        <v>2.2999999999999998</v>
      </c>
      <c r="O22">
        <v>2.5</v>
      </c>
      <c r="P22">
        <v>6.9</v>
      </c>
      <c r="Q22">
        <v>1.1696536</v>
      </c>
      <c r="R22">
        <v>1.8235754</v>
      </c>
      <c r="S22">
        <v>13.919</v>
      </c>
      <c r="T22">
        <v>-26.337040819999999</v>
      </c>
    </row>
    <row r="23" spans="1:20" x14ac:dyDescent="0.2">
      <c r="A23" t="s">
        <v>193</v>
      </c>
      <c r="B23" s="7">
        <v>44599.731944444444</v>
      </c>
      <c r="C23">
        <v>1774</v>
      </c>
      <c r="D23">
        <v>22</v>
      </c>
      <c r="E23">
        <v>24.684999999999999</v>
      </c>
      <c r="F23">
        <v>849538</v>
      </c>
      <c r="G23">
        <v>0.34608939999999999</v>
      </c>
      <c r="H23">
        <v>1.4020230920000001</v>
      </c>
      <c r="I23">
        <v>19324</v>
      </c>
      <c r="J23">
        <v>2.4035791000000001E-2</v>
      </c>
      <c r="K23">
        <v>0.107653473</v>
      </c>
      <c r="L23">
        <v>14.192</v>
      </c>
      <c r="M23">
        <v>756</v>
      </c>
      <c r="N23">
        <v>2.5</v>
      </c>
      <c r="O23">
        <v>2.8</v>
      </c>
      <c r="P23">
        <v>7.3</v>
      </c>
      <c r="Q23">
        <v>1.1698554999999999</v>
      </c>
      <c r="R23">
        <v>1.8236212999999999</v>
      </c>
      <c r="S23">
        <v>14.132</v>
      </c>
      <c r="T23">
        <v>-26.124040820000001</v>
      </c>
    </row>
    <row r="24" spans="1:20" x14ac:dyDescent="0.2">
      <c r="A24" t="s">
        <v>193</v>
      </c>
      <c r="B24" s="7">
        <v>44599.731944444444</v>
      </c>
      <c r="C24">
        <v>1774</v>
      </c>
      <c r="D24">
        <v>22</v>
      </c>
      <c r="E24">
        <v>24.684999999999999</v>
      </c>
      <c r="F24">
        <v>849538</v>
      </c>
      <c r="G24">
        <v>0.34608939999999999</v>
      </c>
      <c r="H24">
        <v>1.4020230920000001</v>
      </c>
      <c r="I24">
        <v>19324</v>
      </c>
      <c r="J24">
        <v>2.4035791000000001E-2</v>
      </c>
      <c r="K24">
        <v>0.107653473</v>
      </c>
      <c r="L24">
        <v>15.702999999999999</v>
      </c>
      <c r="M24">
        <v>820</v>
      </c>
      <c r="N24">
        <v>2</v>
      </c>
      <c r="O24">
        <v>2.2000000000000002</v>
      </c>
      <c r="P24">
        <v>6.5</v>
      </c>
      <c r="Q24">
        <v>1.1698078000000001</v>
      </c>
      <c r="R24">
        <v>1.8234896</v>
      </c>
      <c r="S24">
        <v>14.115</v>
      </c>
      <c r="T24">
        <v>-26.141040820000001</v>
      </c>
    </row>
    <row r="25" spans="1:20" x14ac:dyDescent="0.2">
      <c r="A25" t="s">
        <v>193</v>
      </c>
      <c r="B25" s="7">
        <v>44599.731944444444</v>
      </c>
      <c r="C25">
        <v>1774</v>
      </c>
      <c r="D25">
        <v>22</v>
      </c>
      <c r="E25">
        <v>24.684999999999999</v>
      </c>
      <c r="F25">
        <v>849538</v>
      </c>
      <c r="G25">
        <v>0.34608939999999999</v>
      </c>
      <c r="H25">
        <v>1.4020230920000001</v>
      </c>
      <c r="I25">
        <v>19324</v>
      </c>
      <c r="J25">
        <v>2.4035791000000001E-2</v>
      </c>
      <c r="K25">
        <v>0.107653473</v>
      </c>
      <c r="L25">
        <v>13.694000000000001</v>
      </c>
      <c r="M25">
        <v>735</v>
      </c>
      <c r="N25">
        <v>2.2999999999999998</v>
      </c>
      <c r="O25">
        <v>2.5</v>
      </c>
      <c r="P25">
        <v>6.9</v>
      </c>
      <c r="Q25">
        <v>1.1696536</v>
      </c>
      <c r="R25">
        <v>1.8235754</v>
      </c>
      <c r="S25">
        <v>13.919</v>
      </c>
      <c r="T25">
        <v>-26.337040819999999</v>
      </c>
    </row>
    <row r="26" spans="1:20" x14ac:dyDescent="0.2">
      <c r="A26" t="s">
        <v>193</v>
      </c>
      <c r="B26" s="7">
        <v>44599.731944444444</v>
      </c>
      <c r="C26">
        <v>1774</v>
      </c>
      <c r="D26">
        <v>22</v>
      </c>
      <c r="E26">
        <v>24.684999999999999</v>
      </c>
      <c r="F26">
        <v>849538</v>
      </c>
      <c r="G26">
        <v>0.34608939999999999</v>
      </c>
      <c r="H26">
        <v>1.4020230920000001</v>
      </c>
      <c r="I26">
        <v>22783</v>
      </c>
      <c r="J26">
        <v>2.7134457000000001E-2</v>
      </c>
      <c r="K26">
        <v>0.109922855</v>
      </c>
      <c r="L26">
        <v>14.192</v>
      </c>
      <c r="M26">
        <v>756</v>
      </c>
      <c r="N26">
        <v>2.5</v>
      </c>
      <c r="O26">
        <v>2.8</v>
      </c>
      <c r="P26">
        <v>7.3</v>
      </c>
      <c r="Q26">
        <v>1.1698554999999999</v>
      </c>
      <c r="R26">
        <v>1.8236212999999999</v>
      </c>
      <c r="S26">
        <v>14.132</v>
      </c>
      <c r="T26">
        <v>-26.124040820000001</v>
      </c>
    </row>
    <row r="27" spans="1:20" x14ac:dyDescent="0.2">
      <c r="A27" t="s">
        <v>193</v>
      </c>
      <c r="B27" s="7">
        <v>44599.731944444444</v>
      </c>
      <c r="C27">
        <v>1774</v>
      </c>
      <c r="D27">
        <v>22</v>
      </c>
      <c r="E27">
        <v>24.684999999999999</v>
      </c>
      <c r="F27">
        <v>849538</v>
      </c>
      <c r="G27">
        <v>0.34608939999999999</v>
      </c>
      <c r="H27">
        <v>1.4020230920000001</v>
      </c>
      <c r="I27">
        <v>22783</v>
      </c>
      <c r="J27">
        <v>2.7134457000000001E-2</v>
      </c>
      <c r="K27">
        <v>0.109922855</v>
      </c>
      <c r="L27">
        <v>15.702999999999999</v>
      </c>
      <c r="M27">
        <v>820</v>
      </c>
      <c r="N27">
        <v>2</v>
      </c>
      <c r="O27">
        <v>2.2000000000000002</v>
      </c>
      <c r="P27">
        <v>6.5</v>
      </c>
      <c r="Q27">
        <v>1.1698078000000001</v>
      </c>
      <c r="R27">
        <v>1.8234896</v>
      </c>
      <c r="S27">
        <v>14.115</v>
      </c>
      <c r="T27">
        <v>-26.141040820000001</v>
      </c>
    </row>
    <row r="28" spans="1:20" x14ac:dyDescent="0.2">
      <c r="A28" t="s">
        <v>193</v>
      </c>
      <c r="B28" s="7">
        <v>44599.731944444444</v>
      </c>
      <c r="C28">
        <v>1774</v>
      </c>
      <c r="D28">
        <v>22</v>
      </c>
      <c r="E28">
        <v>24.684999999999999</v>
      </c>
      <c r="F28">
        <v>849538</v>
      </c>
      <c r="G28">
        <v>0.34608939999999999</v>
      </c>
      <c r="H28">
        <v>1.4020230920000001</v>
      </c>
      <c r="I28">
        <v>22783</v>
      </c>
      <c r="J28">
        <v>2.7134457000000001E-2</v>
      </c>
      <c r="K28">
        <v>0.109922855</v>
      </c>
      <c r="L28">
        <v>13.694000000000001</v>
      </c>
      <c r="M28">
        <v>735</v>
      </c>
      <c r="N28">
        <v>2.2999999999999998</v>
      </c>
      <c r="O28">
        <v>2.5</v>
      </c>
      <c r="P28">
        <v>6.9</v>
      </c>
      <c r="Q28">
        <v>1.1696536</v>
      </c>
      <c r="R28">
        <v>1.8235754</v>
      </c>
      <c r="S28">
        <v>13.919</v>
      </c>
      <c r="T28">
        <v>-26.337040819999999</v>
      </c>
    </row>
    <row r="29" spans="1:20" x14ac:dyDescent="0.2">
      <c r="A29" t="s">
        <v>213</v>
      </c>
      <c r="B29" s="7">
        <v>44599.762499999997</v>
      </c>
      <c r="C29">
        <v>1779</v>
      </c>
      <c r="D29">
        <v>27</v>
      </c>
      <c r="E29">
        <v>1.571</v>
      </c>
      <c r="F29">
        <v>1915533</v>
      </c>
      <c r="G29">
        <v>0.72024569800000005</v>
      </c>
      <c r="H29">
        <v>45.846320689999999</v>
      </c>
      <c r="I29">
        <v>46121</v>
      </c>
      <c r="J29">
        <v>4.8041268999999998E-2</v>
      </c>
      <c r="K29">
        <v>3.0580056600000001</v>
      </c>
      <c r="L29">
        <v>45.31</v>
      </c>
      <c r="M29">
        <v>1929</v>
      </c>
      <c r="N29">
        <v>2.1</v>
      </c>
      <c r="O29">
        <v>2.2999999999999998</v>
      </c>
      <c r="P29">
        <v>6.9</v>
      </c>
      <c r="Q29">
        <v>1.1815112000000001</v>
      </c>
      <c r="R29">
        <v>1.813809</v>
      </c>
      <c r="S29">
        <v>25.138000000000002</v>
      </c>
      <c r="T29">
        <v>-15.118040819999999</v>
      </c>
    </row>
    <row r="30" spans="1:20" x14ac:dyDescent="0.2">
      <c r="A30" t="s">
        <v>213</v>
      </c>
      <c r="B30" s="7">
        <v>44599.762499999997</v>
      </c>
      <c r="C30">
        <v>1779</v>
      </c>
      <c r="D30">
        <v>27</v>
      </c>
      <c r="E30">
        <v>1.571</v>
      </c>
      <c r="F30">
        <v>1915533</v>
      </c>
      <c r="G30">
        <v>0.72024569800000005</v>
      </c>
      <c r="H30">
        <v>45.846320689999999</v>
      </c>
      <c r="I30">
        <v>46121</v>
      </c>
      <c r="J30">
        <v>4.8041268999999998E-2</v>
      </c>
      <c r="K30">
        <v>3.0580056600000001</v>
      </c>
      <c r="L30">
        <v>35.738999999999997</v>
      </c>
      <c r="M30">
        <v>1605</v>
      </c>
      <c r="N30">
        <v>2.2999999999999998</v>
      </c>
      <c r="O30">
        <v>2.6</v>
      </c>
      <c r="P30">
        <v>7.1</v>
      </c>
      <c r="Q30">
        <v>1.1814985</v>
      </c>
      <c r="R30">
        <v>1.8142722</v>
      </c>
      <c r="S30">
        <v>25.111999999999998</v>
      </c>
      <c r="T30">
        <v>-15.144040820000001</v>
      </c>
    </row>
    <row r="31" spans="1:20" x14ac:dyDescent="0.2">
      <c r="A31" t="s">
        <v>213</v>
      </c>
      <c r="B31" s="7">
        <v>44599.762499999997</v>
      </c>
      <c r="C31">
        <v>1779</v>
      </c>
      <c r="D31">
        <v>27</v>
      </c>
      <c r="E31">
        <v>1.571</v>
      </c>
      <c r="F31">
        <v>1915533</v>
      </c>
      <c r="G31">
        <v>0.72024569800000005</v>
      </c>
      <c r="H31">
        <v>45.846320689999999</v>
      </c>
      <c r="I31">
        <v>46121</v>
      </c>
      <c r="J31">
        <v>4.8041268999999998E-2</v>
      </c>
      <c r="K31">
        <v>3.0580056600000001</v>
      </c>
      <c r="L31">
        <v>36.094000000000001</v>
      </c>
      <c r="M31">
        <v>1651</v>
      </c>
      <c r="N31">
        <v>2</v>
      </c>
      <c r="O31">
        <v>2.2000000000000002</v>
      </c>
      <c r="P31">
        <v>6.7</v>
      </c>
      <c r="Q31">
        <v>1.1815526999999999</v>
      </c>
      <c r="R31">
        <v>1.8142989</v>
      </c>
      <c r="S31">
        <v>25.134</v>
      </c>
      <c r="T31">
        <v>-15.12204082</v>
      </c>
    </row>
    <row r="32" spans="1:20" x14ac:dyDescent="0.2">
      <c r="A32" t="s">
        <v>213</v>
      </c>
      <c r="B32" s="7">
        <v>44599.762499999997</v>
      </c>
      <c r="C32">
        <v>1779</v>
      </c>
      <c r="D32">
        <v>27</v>
      </c>
      <c r="E32">
        <v>1.571</v>
      </c>
      <c r="F32">
        <v>1915533</v>
      </c>
      <c r="G32">
        <v>0.72024569800000005</v>
      </c>
      <c r="H32">
        <v>45.846320689999999</v>
      </c>
      <c r="I32">
        <v>61191</v>
      </c>
      <c r="J32">
        <v>6.1541382999999998E-2</v>
      </c>
      <c r="K32">
        <v>2.9530414039999999</v>
      </c>
      <c r="L32">
        <v>45.31</v>
      </c>
      <c r="M32">
        <v>1929</v>
      </c>
      <c r="N32">
        <v>2.1</v>
      </c>
      <c r="O32">
        <v>2.2999999999999998</v>
      </c>
      <c r="P32">
        <v>6.9</v>
      </c>
      <c r="Q32">
        <v>1.1815112000000001</v>
      </c>
      <c r="R32">
        <v>1.813809</v>
      </c>
      <c r="S32">
        <v>25.138000000000002</v>
      </c>
      <c r="T32">
        <v>-15.118040819999999</v>
      </c>
    </row>
    <row r="33" spans="1:20" x14ac:dyDescent="0.2">
      <c r="A33" t="s">
        <v>213</v>
      </c>
      <c r="B33" s="7">
        <v>44599.762499999997</v>
      </c>
      <c r="C33">
        <v>1779</v>
      </c>
      <c r="D33">
        <v>27</v>
      </c>
      <c r="E33">
        <v>1.571</v>
      </c>
      <c r="F33">
        <v>1915533</v>
      </c>
      <c r="G33">
        <v>0.72024569800000005</v>
      </c>
      <c r="H33">
        <v>45.846320689999999</v>
      </c>
      <c r="I33">
        <v>61191</v>
      </c>
      <c r="J33">
        <v>6.1541382999999998E-2</v>
      </c>
      <c r="K33">
        <v>2.9530414039999999</v>
      </c>
      <c r="L33">
        <v>35.738999999999997</v>
      </c>
      <c r="M33">
        <v>1605</v>
      </c>
      <c r="N33">
        <v>2.2999999999999998</v>
      </c>
      <c r="O33">
        <v>2.6</v>
      </c>
      <c r="P33">
        <v>7.1</v>
      </c>
      <c r="Q33">
        <v>1.1814985</v>
      </c>
      <c r="R33">
        <v>1.8142722</v>
      </c>
      <c r="S33">
        <v>25.111999999999998</v>
      </c>
      <c r="T33">
        <v>-15.144040820000001</v>
      </c>
    </row>
    <row r="34" spans="1:20" x14ac:dyDescent="0.2">
      <c r="A34" t="s">
        <v>213</v>
      </c>
      <c r="B34" s="7">
        <v>44599.762499999997</v>
      </c>
      <c r="C34">
        <v>1779</v>
      </c>
      <c r="D34">
        <v>27</v>
      </c>
      <c r="E34">
        <v>1.571</v>
      </c>
      <c r="F34">
        <v>1915533</v>
      </c>
      <c r="G34">
        <v>0.72024569800000005</v>
      </c>
      <c r="H34">
        <v>45.846320689999999</v>
      </c>
      <c r="I34">
        <v>61191</v>
      </c>
      <c r="J34">
        <v>6.1541382999999998E-2</v>
      </c>
      <c r="K34">
        <v>2.9530414039999999</v>
      </c>
      <c r="L34">
        <v>36.094000000000001</v>
      </c>
      <c r="M34">
        <v>1651</v>
      </c>
      <c r="N34">
        <v>2</v>
      </c>
      <c r="O34">
        <v>2.2000000000000002</v>
      </c>
      <c r="P34">
        <v>6.7</v>
      </c>
      <c r="Q34">
        <v>1.1815526999999999</v>
      </c>
      <c r="R34">
        <v>1.8142989</v>
      </c>
      <c r="S34">
        <v>25.134</v>
      </c>
      <c r="T34">
        <v>-15.12204082</v>
      </c>
    </row>
    <row r="35" spans="1:20" x14ac:dyDescent="0.2">
      <c r="A35" t="s">
        <v>213</v>
      </c>
      <c r="B35" s="7">
        <v>44599.762499999997</v>
      </c>
      <c r="C35">
        <v>1779</v>
      </c>
      <c r="D35">
        <v>27</v>
      </c>
      <c r="E35">
        <v>1.571</v>
      </c>
      <c r="F35">
        <v>1915533</v>
      </c>
      <c r="G35">
        <v>0.72024569800000005</v>
      </c>
      <c r="H35">
        <v>45.846320689999999</v>
      </c>
      <c r="I35">
        <v>45461</v>
      </c>
      <c r="J35">
        <v>4.7450023000000001E-2</v>
      </c>
      <c r="K35">
        <v>2.9582308639999999</v>
      </c>
      <c r="L35">
        <v>45.31</v>
      </c>
      <c r="M35">
        <v>1929</v>
      </c>
      <c r="N35">
        <v>2.1</v>
      </c>
      <c r="O35">
        <v>2.2999999999999998</v>
      </c>
      <c r="P35">
        <v>6.9</v>
      </c>
      <c r="Q35">
        <v>1.1815112000000001</v>
      </c>
      <c r="R35">
        <v>1.813809</v>
      </c>
      <c r="S35">
        <v>25.138000000000002</v>
      </c>
      <c r="T35">
        <v>-15.118040819999999</v>
      </c>
    </row>
    <row r="36" spans="1:20" x14ac:dyDescent="0.2">
      <c r="A36" t="s">
        <v>213</v>
      </c>
      <c r="B36" s="7">
        <v>44599.762499999997</v>
      </c>
      <c r="C36">
        <v>1779</v>
      </c>
      <c r="D36">
        <v>27</v>
      </c>
      <c r="E36">
        <v>1.571</v>
      </c>
      <c r="F36">
        <v>1915533</v>
      </c>
      <c r="G36">
        <v>0.72024569800000005</v>
      </c>
      <c r="H36">
        <v>45.846320689999999</v>
      </c>
      <c r="I36">
        <v>45461</v>
      </c>
      <c r="J36">
        <v>4.7450023000000001E-2</v>
      </c>
      <c r="K36">
        <v>2.9582308639999999</v>
      </c>
      <c r="L36">
        <v>35.738999999999997</v>
      </c>
      <c r="M36">
        <v>1605</v>
      </c>
      <c r="N36">
        <v>2.2999999999999998</v>
      </c>
      <c r="O36">
        <v>2.6</v>
      </c>
      <c r="P36">
        <v>7.1</v>
      </c>
      <c r="Q36">
        <v>1.1814985</v>
      </c>
      <c r="R36">
        <v>1.8142722</v>
      </c>
      <c r="S36">
        <v>25.111999999999998</v>
      </c>
      <c r="T36">
        <v>-15.144040820000001</v>
      </c>
    </row>
    <row r="37" spans="1:20" x14ac:dyDescent="0.2">
      <c r="A37" t="s">
        <v>213</v>
      </c>
      <c r="B37" s="7">
        <v>44599.762499999997</v>
      </c>
      <c r="C37">
        <v>1779</v>
      </c>
      <c r="D37">
        <v>27</v>
      </c>
      <c r="E37">
        <v>1.571</v>
      </c>
      <c r="F37">
        <v>1915533</v>
      </c>
      <c r="G37">
        <v>0.72024569800000005</v>
      </c>
      <c r="H37">
        <v>45.846320689999999</v>
      </c>
      <c r="I37">
        <v>45461</v>
      </c>
      <c r="J37">
        <v>4.7450023000000001E-2</v>
      </c>
      <c r="K37">
        <v>2.9582308639999999</v>
      </c>
      <c r="L37">
        <v>36.094000000000001</v>
      </c>
      <c r="M37">
        <v>1651</v>
      </c>
      <c r="N37">
        <v>2</v>
      </c>
      <c r="O37">
        <v>2.2000000000000002</v>
      </c>
      <c r="P37">
        <v>6.7</v>
      </c>
      <c r="Q37">
        <v>1.1815526999999999</v>
      </c>
      <c r="R37">
        <v>1.8142989</v>
      </c>
      <c r="S37">
        <v>25.134</v>
      </c>
      <c r="T37">
        <v>-15.12204082</v>
      </c>
    </row>
    <row r="38" spans="1:20" x14ac:dyDescent="0.2">
      <c r="A38" t="s">
        <v>213</v>
      </c>
      <c r="B38" s="7">
        <v>44599.756249999999</v>
      </c>
      <c r="C38">
        <v>1778</v>
      </c>
      <c r="D38">
        <v>26</v>
      </c>
      <c r="E38">
        <v>2.0840000000000001</v>
      </c>
      <c r="F38">
        <v>2360937</v>
      </c>
      <c r="G38">
        <v>0.87657918099999999</v>
      </c>
      <c r="H38">
        <v>42.062340759999998</v>
      </c>
      <c r="I38">
        <v>46121</v>
      </c>
      <c r="J38">
        <v>4.8041268999999998E-2</v>
      </c>
      <c r="K38">
        <v>3.0580056600000001</v>
      </c>
      <c r="L38">
        <v>45.31</v>
      </c>
      <c r="M38">
        <v>1929</v>
      </c>
      <c r="N38">
        <v>2.1</v>
      </c>
      <c r="O38">
        <v>2.2999999999999998</v>
      </c>
      <c r="P38">
        <v>6.9</v>
      </c>
      <c r="Q38">
        <v>1.1815112000000001</v>
      </c>
      <c r="R38">
        <v>1.813809</v>
      </c>
      <c r="S38">
        <v>25.138000000000002</v>
      </c>
      <c r="T38">
        <v>-15.118040819999999</v>
      </c>
    </row>
    <row r="39" spans="1:20" x14ac:dyDescent="0.2">
      <c r="A39" t="s">
        <v>213</v>
      </c>
      <c r="B39" s="7">
        <v>44599.756249999999</v>
      </c>
      <c r="C39">
        <v>1778</v>
      </c>
      <c r="D39">
        <v>26</v>
      </c>
      <c r="E39">
        <v>2.0840000000000001</v>
      </c>
      <c r="F39">
        <v>2360937</v>
      </c>
      <c r="G39">
        <v>0.87657918099999999</v>
      </c>
      <c r="H39">
        <v>42.062340759999998</v>
      </c>
      <c r="I39">
        <v>46121</v>
      </c>
      <c r="J39">
        <v>4.8041268999999998E-2</v>
      </c>
      <c r="K39">
        <v>3.0580056600000001</v>
      </c>
      <c r="L39">
        <v>35.738999999999997</v>
      </c>
      <c r="M39">
        <v>1605</v>
      </c>
      <c r="N39">
        <v>2.2999999999999998</v>
      </c>
      <c r="O39">
        <v>2.6</v>
      </c>
      <c r="P39">
        <v>7.1</v>
      </c>
      <c r="Q39">
        <v>1.1814985</v>
      </c>
      <c r="R39">
        <v>1.8142722</v>
      </c>
      <c r="S39">
        <v>25.111999999999998</v>
      </c>
      <c r="T39">
        <v>-15.144040820000001</v>
      </c>
    </row>
    <row r="40" spans="1:20" x14ac:dyDescent="0.2">
      <c r="A40" t="s">
        <v>213</v>
      </c>
      <c r="B40" s="7">
        <v>44599.756249999999</v>
      </c>
      <c r="C40">
        <v>1778</v>
      </c>
      <c r="D40">
        <v>26</v>
      </c>
      <c r="E40">
        <v>2.0840000000000001</v>
      </c>
      <c r="F40">
        <v>2360937</v>
      </c>
      <c r="G40">
        <v>0.87657918099999999</v>
      </c>
      <c r="H40">
        <v>42.062340759999998</v>
      </c>
      <c r="I40">
        <v>46121</v>
      </c>
      <c r="J40">
        <v>4.8041268999999998E-2</v>
      </c>
      <c r="K40">
        <v>3.0580056600000001</v>
      </c>
      <c r="L40">
        <v>36.094000000000001</v>
      </c>
      <c r="M40">
        <v>1651</v>
      </c>
      <c r="N40">
        <v>2</v>
      </c>
      <c r="O40">
        <v>2.2000000000000002</v>
      </c>
      <c r="P40">
        <v>6.7</v>
      </c>
      <c r="Q40">
        <v>1.1815526999999999</v>
      </c>
      <c r="R40">
        <v>1.8142989</v>
      </c>
      <c r="S40">
        <v>25.134</v>
      </c>
      <c r="T40">
        <v>-15.12204082</v>
      </c>
    </row>
    <row r="41" spans="1:20" x14ac:dyDescent="0.2">
      <c r="A41" t="s">
        <v>213</v>
      </c>
      <c r="B41" s="7">
        <v>44599.756249999999</v>
      </c>
      <c r="C41">
        <v>1778</v>
      </c>
      <c r="D41">
        <v>26</v>
      </c>
      <c r="E41">
        <v>2.0840000000000001</v>
      </c>
      <c r="F41">
        <v>2360937</v>
      </c>
      <c r="G41">
        <v>0.87657918099999999</v>
      </c>
      <c r="H41">
        <v>42.062340759999998</v>
      </c>
      <c r="I41">
        <v>61191</v>
      </c>
      <c r="J41">
        <v>6.1541382999999998E-2</v>
      </c>
      <c r="K41">
        <v>2.9530414039999999</v>
      </c>
      <c r="L41">
        <v>45.31</v>
      </c>
      <c r="M41">
        <v>1929</v>
      </c>
      <c r="N41">
        <v>2.1</v>
      </c>
      <c r="O41">
        <v>2.2999999999999998</v>
      </c>
      <c r="P41">
        <v>6.9</v>
      </c>
      <c r="Q41">
        <v>1.1815112000000001</v>
      </c>
      <c r="R41">
        <v>1.813809</v>
      </c>
      <c r="S41">
        <v>25.138000000000002</v>
      </c>
      <c r="T41">
        <v>-15.118040819999999</v>
      </c>
    </row>
    <row r="42" spans="1:20" x14ac:dyDescent="0.2">
      <c r="A42" t="s">
        <v>213</v>
      </c>
      <c r="B42" s="7">
        <v>44599.756249999999</v>
      </c>
      <c r="C42">
        <v>1778</v>
      </c>
      <c r="D42">
        <v>26</v>
      </c>
      <c r="E42">
        <v>2.0840000000000001</v>
      </c>
      <c r="F42">
        <v>2360937</v>
      </c>
      <c r="G42">
        <v>0.87657918099999999</v>
      </c>
      <c r="H42">
        <v>42.062340759999998</v>
      </c>
      <c r="I42">
        <v>61191</v>
      </c>
      <c r="J42">
        <v>6.1541382999999998E-2</v>
      </c>
      <c r="K42">
        <v>2.9530414039999999</v>
      </c>
      <c r="L42">
        <v>35.738999999999997</v>
      </c>
      <c r="M42">
        <v>1605</v>
      </c>
      <c r="N42">
        <v>2.2999999999999998</v>
      </c>
      <c r="O42">
        <v>2.6</v>
      </c>
      <c r="P42">
        <v>7.1</v>
      </c>
      <c r="Q42">
        <v>1.1814985</v>
      </c>
      <c r="R42">
        <v>1.8142722</v>
      </c>
      <c r="S42">
        <v>25.111999999999998</v>
      </c>
      <c r="T42">
        <v>-15.144040820000001</v>
      </c>
    </row>
    <row r="43" spans="1:20" x14ac:dyDescent="0.2">
      <c r="A43" t="s">
        <v>213</v>
      </c>
      <c r="B43" s="7">
        <v>44599.756249999999</v>
      </c>
      <c r="C43">
        <v>1778</v>
      </c>
      <c r="D43">
        <v>26</v>
      </c>
      <c r="E43">
        <v>2.0840000000000001</v>
      </c>
      <c r="F43">
        <v>2360937</v>
      </c>
      <c r="G43">
        <v>0.87657918099999999</v>
      </c>
      <c r="H43">
        <v>42.062340759999998</v>
      </c>
      <c r="I43">
        <v>61191</v>
      </c>
      <c r="J43">
        <v>6.1541382999999998E-2</v>
      </c>
      <c r="K43">
        <v>2.9530414039999999</v>
      </c>
      <c r="L43">
        <v>36.094000000000001</v>
      </c>
      <c r="M43">
        <v>1651</v>
      </c>
      <c r="N43">
        <v>2</v>
      </c>
      <c r="O43">
        <v>2.2000000000000002</v>
      </c>
      <c r="P43">
        <v>6.7</v>
      </c>
      <c r="Q43">
        <v>1.1815526999999999</v>
      </c>
      <c r="R43">
        <v>1.8142989</v>
      </c>
      <c r="S43">
        <v>25.134</v>
      </c>
      <c r="T43">
        <v>-15.12204082</v>
      </c>
    </row>
    <row r="44" spans="1:20" x14ac:dyDescent="0.2">
      <c r="A44" t="s">
        <v>213</v>
      </c>
      <c r="B44" s="7">
        <v>44599.756249999999</v>
      </c>
      <c r="C44">
        <v>1778</v>
      </c>
      <c r="D44">
        <v>26</v>
      </c>
      <c r="E44">
        <v>2.0840000000000001</v>
      </c>
      <c r="F44">
        <v>2360937</v>
      </c>
      <c r="G44">
        <v>0.87657918099999999</v>
      </c>
      <c r="H44">
        <v>42.062340759999998</v>
      </c>
      <c r="I44">
        <v>45461</v>
      </c>
      <c r="J44">
        <v>4.7450023000000001E-2</v>
      </c>
      <c r="K44">
        <v>2.9582308639999999</v>
      </c>
      <c r="L44">
        <v>45.31</v>
      </c>
      <c r="M44">
        <v>1929</v>
      </c>
      <c r="N44">
        <v>2.1</v>
      </c>
      <c r="O44">
        <v>2.2999999999999998</v>
      </c>
      <c r="P44">
        <v>6.9</v>
      </c>
      <c r="Q44">
        <v>1.1815112000000001</v>
      </c>
      <c r="R44">
        <v>1.813809</v>
      </c>
      <c r="S44">
        <v>25.138000000000002</v>
      </c>
      <c r="T44">
        <v>-15.118040819999999</v>
      </c>
    </row>
    <row r="45" spans="1:20" x14ac:dyDescent="0.2">
      <c r="A45" t="s">
        <v>213</v>
      </c>
      <c r="B45" s="7">
        <v>44599.756249999999</v>
      </c>
      <c r="C45">
        <v>1778</v>
      </c>
      <c r="D45">
        <v>26</v>
      </c>
      <c r="E45">
        <v>2.0840000000000001</v>
      </c>
      <c r="F45">
        <v>2360937</v>
      </c>
      <c r="G45">
        <v>0.87657918099999999</v>
      </c>
      <c r="H45">
        <v>42.062340759999998</v>
      </c>
      <c r="I45">
        <v>45461</v>
      </c>
      <c r="J45">
        <v>4.7450023000000001E-2</v>
      </c>
      <c r="K45">
        <v>2.9582308639999999</v>
      </c>
      <c r="L45">
        <v>35.738999999999997</v>
      </c>
      <c r="M45">
        <v>1605</v>
      </c>
      <c r="N45">
        <v>2.2999999999999998</v>
      </c>
      <c r="O45">
        <v>2.6</v>
      </c>
      <c r="P45">
        <v>7.1</v>
      </c>
      <c r="Q45">
        <v>1.1814985</v>
      </c>
      <c r="R45">
        <v>1.8142722</v>
      </c>
      <c r="S45">
        <v>25.111999999999998</v>
      </c>
      <c r="T45">
        <v>-15.144040820000001</v>
      </c>
    </row>
    <row r="46" spans="1:20" x14ac:dyDescent="0.2">
      <c r="A46" t="s">
        <v>213</v>
      </c>
      <c r="B46" s="7">
        <v>44599.756249999999</v>
      </c>
      <c r="C46">
        <v>1778</v>
      </c>
      <c r="D46">
        <v>26</v>
      </c>
      <c r="E46">
        <v>2.0840000000000001</v>
      </c>
      <c r="F46">
        <v>2360937</v>
      </c>
      <c r="G46">
        <v>0.87657918099999999</v>
      </c>
      <c r="H46">
        <v>42.062340759999998</v>
      </c>
      <c r="I46">
        <v>45461</v>
      </c>
      <c r="J46">
        <v>4.7450023000000001E-2</v>
      </c>
      <c r="K46">
        <v>2.9582308639999999</v>
      </c>
      <c r="L46">
        <v>36.094000000000001</v>
      </c>
      <c r="M46">
        <v>1651</v>
      </c>
      <c r="N46">
        <v>2</v>
      </c>
      <c r="O46">
        <v>2.2000000000000002</v>
      </c>
      <c r="P46">
        <v>6.7</v>
      </c>
      <c r="Q46">
        <v>1.1815526999999999</v>
      </c>
      <c r="R46">
        <v>1.8142989</v>
      </c>
      <c r="S46">
        <v>25.134</v>
      </c>
      <c r="T46">
        <v>-15.12204082</v>
      </c>
    </row>
    <row r="47" spans="1:20" x14ac:dyDescent="0.2">
      <c r="A47" t="s">
        <v>213</v>
      </c>
      <c r="B47" s="7">
        <v>44599.750694444447</v>
      </c>
      <c r="C47">
        <v>1777</v>
      </c>
      <c r="D47">
        <v>25</v>
      </c>
      <c r="E47">
        <v>1.6040000000000001</v>
      </c>
      <c r="F47">
        <v>1904662</v>
      </c>
      <c r="G47">
        <v>0.71643005800000004</v>
      </c>
      <c r="H47">
        <v>44.665215590000003</v>
      </c>
      <c r="I47">
        <v>46121</v>
      </c>
      <c r="J47">
        <v>4.8041268999999998E-2</v>
      </c>
      <c r="K47">
        <v>3.0580056600000001</v>
      </c>
      <c r="L47">
        <v>45.31</v>
      </c>
      <c r="M47">
        <v>1929</v>
      </c>
      <c r="N47">
        <v>2.1</v>
      </c>
      <c r="O47">
        <v>2.2999999999999998</v>
      </c>
      <c r="P47">
        <v>6.9</v>
      </c>
      <c r="Q47">
        <v>1.1815112000000001</v>
      </c>
      <c r="R47">
        <v>1.813809</v>
      </c>
      <c r="S47">
        <v>25.138000000000002</v>
      </c>
      <c r="T47">
        <v>-15.118040819999999</v>
      </c>
    </row>
    <row r="48" spans="1:20" x14ac:dyDescent="0.2">
      <c r="A48" t="s">
        <v>213</v>
      </c>
      <c r="B48" s="7">
        <v>44599.750694444447</v>
      </c>
      <c r="C48">
        <v>1777</v>
      </c>
      <c r="D48">
        <v>25</v>
      </c>
      <c r="E48">
        <v>1.6040000000000001</v>
      </c>
      <c r="F48">
        <v>1904662</v>
      </c>
      <c r="G48">
        <v>0.71643005800000004</v>
      </c>
      <c r="H48">
        <v>44.665215590000003</v>
      </c>
      <c r="I48">
        <v>46121</v>
      </c>
      <c r="J48">
        <v>4.8041268999999998E-2</v>
      </c>
      <c r="K48">
        <v>3.0580056600000001</v>
      </c>
      <c r="L48">
        <v>35.738999999999997</v>
      </c>
      <c r="M48">
        <v>1605</v>
      </c>
      <c r="N48">
        <v>2.2999999999999998</v>
      </c>
      <c r="O48">
        <v>2.6</v>
      </c>
      <c r="P48">
        <v>7.1</v>
      </c>
      <c r="Q48">
        <v>1.1814985</v>
      </c>
      <c r="R48">
        <v>1.8142722</v>
      </c>
      <c r="S48">
        <v>25.111999999999998</v>
      </c>
      <c r="T48">
        <v>-15.144040820000001</v>
      </c>
    </row>
    <row r="49" spans="1:20" x14ac:dyDescent="0.2">
      <c r="A49" t="s">
        <v>213</v>
      </c>
      <c r="B49" s="7">
        <v>44599.750694444447</v>
      </c>
      <c r="C49">
        <v>1777</v>
      </c>
      <c r="D49">
        <v>25</v>
      </c>
      <c r="E49">
        <v>1.6040000000000001</v>
      </c>
      <c r="F49">
        <v>1904662</v>
      </c>
      <c r="G49">
        <v>0.71643005800000004</v>
      </c>
      <c r="H49">
        <v>44.665215590000003</v>
      </c>
      <c r="I49">
        <v>46121</v>
      </c>
      <c r="J49">
        <v>4.8041268999999998E-2</v>
      </c>
      <c r="K49">
        <v>3.0580056600000001</v>
      </c>
      <c r="L49">
        <v>36.094000000000001</v>
      </c>
      <c r="M49">
        <v>1651</v>
      </c>
      <c r="N49">
        <v>2</v>
      </c>
      <c r="O49">
        <v>2.2000000000000002</v>
      </c>
      <c r="P49">
        <v>6.7</v>
      </c>
      <c r="Q49">
        <v>1.1815526999999999</v>
      </c>
      <c r="R49">
        <v>1.8142989</v>
      </c>
      <c r="S49">
        <v>25.134</v>
      </c>
      <c r="T49">
        <v>-15.12204082</v>
      </c>
    </row>
    <row r="50" spans="1:20" x14ac:dyDescent="0.2">
      <c r="A50" t="s">
        <v>213</v>
      </c>
      <c r="B50" s="7">
        <v>44599.750694444447</v>
      </c>
      <c r="C50">
        <v>1777</v>
      </c>
      <c r="D50">
        <v>25</v>
      </c>
      <c r="E50">
        <v>1.6040000000000001</v>
      </c>
      <c r="F50">
        <v>1904662</v>
      </c>
      <c r="G50">
        <v>0.71643005800000004</v>
      </c>
      <c r="H50">
        <v>44.665215590000003</v>
      </c>
      <c r="I50">
        <v>61191</v>
      </c>
      <c r="J50">
        <v>6.1541382999999998E-2</v>
      </c>
      <c r="K50">
        <v>2.9530414039999999</v>
      </c>
      <c r="L50">
        <v>45.31</v>
      </c>
      <c r="M50">
        <v>1929</v>
      </c>
      <c r="N50">
        <v>2.1</v>
      </c>
      <c r="O50">
        <v>2.2999999999999998</v>
      </c>
      <c r="P50">
        <v>6.9</v>
      </c>
      <c r="Q50">
        <v>1.1815112000000001</v>
      </c>
      <c r="R50">
        <v>1.813809</v>
      </c>
      <c r="S50">
        <v>25.138000000000002</v>
      </c>
      <c r="T50">
        <v>-15.118040819999999</v>
      </c>
    </row>
    <row r="51" spans="1:20" x14ac:dyDescent="0.2">
      <c r="A51" t="s">
        <v>213</v>
      </c>
      <c r="B51" s="7">
        <v>44599.750694444447</v>
      </c>
      <c r="C51">
        <v>1777</v>
      </c>
      <c r="D51">
        <v>25</v>
      </c>
      <c r="E51">
        <v>1.6040000000000001</v>
      </c>
      <c r="F51">
        <v>1904662</v>
      </c>
      <c r="G51">
        <v>0.71643005800000004</v>
      </c>
      <c r="H51">
        <v>44.665215590000003</v>
      </c>
      <c r="I51">
        <v>61191</v>
      </c>
      <c r="J51">
        <v>6.1541382999999998E-2</v>
      </c>
      <c r="K51">
        <v>2.9530414039999999</v>
      </c>
      <c r="L51">
        <v>35.738999999999997</v>
      </c>
      <c r="M51">
        <v>1605</v>
      </c>
      <c r="N51">
        <v>2.2999999999999998</v>
      </c>
      <c r="O51">
        <v>2.6</v>
      </c>
      <c r="P51">
        <v>7.1</v>
      </c>
      <c r="Q51">
        <v>1.1814985</v>
      </c>
      <c r="R51">
        <v>1.8142722</v>
      </c>
      <c r="S51">
        <v>25.111999999999998</v>
      </c>
      <c r="T51">
        <v>-15.144040820000001</v>
      </c>
    </row>
    <row r="52" spans="1:20" x14ac:dyDescent="0.2">
      <c r="A52" t="s">
        <v>213</v>
      </c>
      <c r="B52" s="7">
        <v>44599.750694444447</v>
      </c>
      <c r="C52">
        <v>1777</v>
      </c>
      <c r="D52">
        <v>25</v>
      </c>
      <c r="E52">
        <v>1.6040000000000001</v>
      </c>
      <c r="F52">
        <v>1904662</v>
      </c>
      <c r="G52">
        <v>0.71643005800000004</v>
      </c>
      <c r="H52">
        <v>44.665215590000003</v>
      </c>
      <c r="I52">
        <v>61191</v>
      </c>
      <c r="J52">
        <v>6.1541382999999998E-2</v>
      </c>
      <c r="K52">
        <v>2.9530414039999999</v>
      </c>
      <c r="L52">
        <v>36.094000000000001</v>
      </c>
      <c r="M52">
        <v>1651</v>
      </c>
      <c r="N52">
        <v>2</v>
      </c>
      <c r="O52">
        <v>2.2000000000000002</v>
      </c>
      <c r="P52">
        <v>6.7</v>
      </c>
      <c r="Q52">
        <v>1.1815526999999999</v>
      </c>
      <c r="R52">
        <v>1.8142989</v>
      </c>
      <c r="S52">
        <v>25.134</v>
      </c>
      <c r="T52">
        <v>-15.12204082</v>
      </c>
    </row>
    <row r="53" spans="1:20" x14ac:dyDescent="0.2">
      <c r="A53" t="s">
        <v>213</v>
      </c>
      <c r="B53" s="7">
        <v>44599.750694444447</v>
      </c>
      <c r="C53">
        <v>1777</v>
      </c>
      <c r="D53">
        <v>25</v>
      </c>
      <c r="E53">
        <v>1.6040000000000001</v>
      </c>
      <c r="F53">
        <v>1904662</v>
      </c>
      <c r="G53">
        <v>0.71643005800000004</v>
      </c>
      <c r="H53">
        <v>44.665215590000003</v>
      </c>
      <c r="I53">
        <v>45461</v>
      </c>
      <c r="J53">
        <v>4.7450023000000001E-2</v>
      </c>
      <c r="K53">
        <v>2.9582308639999999</v>
      </c>
      <c r="L53">
        <v>45.31</v>
      </c>
      <c r="M53">
        <v>1929</v>
      </c>
      <c r="N53">
        <v>2.1</v>
      </c>
      <c r="O53">
        <v>2.2999999999999998</v>
      </c>
      <c r="P53">
        <v>6.9</v>
      </c>
      <c r="Q53">
        <v>1.1815112000000001</v>
      </c>
      <c r="R53">
        <v>1.813809</v>
      </c>
      <c r="S53">
        <v>25.138000000000002</v>
      </c>
      <c r="T53">
        <v>-15.118040819999999</v>
      </c>
    </row>
    <row r="54" spans="1:20" x14ac:dyDescent="0.2">
      <c r="A54" t="s">
        <v>213</v>
      </c>
      <c r="B54" s="7">
        <v>44599.750694444447</v>
      </c>
      <c r="C54">
        <v>1777</v>
      </c>
      <c r="D54">
        <v>25</v>
      </c>
      <c r="E54">
        <v>1.6040000000000001</v>
      </c>
      <c r="F54">
        <v>1904662</v>
      </c>
      <c r="G54">
        <v>0.71643005800000004</v>
      </c>
      <c r="H54">
        <v>44.665215590000003</v>
      </c>
      <c r="I54">
        <v>45461</v>
      </c>
      <c r="J54">
        <v>4.7450023000000001E-2</v>
      </c>
      <c r="K54">
        <v>2.9582308639999999</v>
      </c>
      <c r="L54">
        <v>35.738999999999997</v>
      </c>
      <c r="M54">
        <v>1605</v>
      </c>
      <c r="N54">
        <v>2.2999999999999998</v>
      </c>
      <c r="O54">
        <v>2.6</v>
      </c>
      <c r="P54">
        <v>7.1</v>
      </c>
      <c r="Q54">
        <v>1.1814985</v>
      </c>
      <c r="R54">
        <v>1.8142722</v>
      </c>
      <c r="S54">
        <v>25.111999999999998</v>
      </c>
      <c r="T54">
        <v>-15.144040820000001</v>
      </c>
    </row>
    <row r="55" spans="1:20" x14ac:dyDescent="0.2">
      <c r="A55" t="s">
        <v>213</v>
      </c>
      <c r="B55" s="7">
        <v>44599.750694444447</v>
      </c>
      <c r="C55">
        <v>1777</v>
      </c>
      <c r="D55">
        <v>25</v>
      </c>
      <c r="E55">
        <v>1.6040000000000001</v>
      </c>
      <c r="F55">
        <v>1904662</v>
      </c>
      <c r="G55">
        <v>0.71643005800000004</v>
      </c>
      <c r="H55">
        <v>44.665215590000003</v>
      </c>
      <c r="I55">
        <v>45461</v>
      </c>
      <c r="J55">
        <v>4.7450023000000001E-2</v>
      </c>
      <c r="K55">
        <v>2.9582308639999999</v>
      </c>
      <c r="L55">
        <v>36.094000000000001</v>
      </c>
      <c r="M55">
        <v>1651</v>
      </c>
      <c r="N55">
        <v>2</v>
      </c>
      <c r="O55">
        <v>2.2000000000000002</v>
      </c>
      <c r="P55">
        <v>6.7</v>
      </c>
      <c r="Q55">
        <v>1.1815526999999999</v>
      </c>
      <c r="R55">
        <v>1.8142989</v>
      </c>
      <c r="S55">
        <v>25.134</v>
      </c>
      <c r="T55">
        <v>-15.12204082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CD9D-EBC2-D545-BDB3-9FD0009A07D3}">
  <dimension ref="A1:J47"/>
  <sheetViews>
    <sheetView topLeftCell="A33" workbookViewId="0">
      <selection activeCell="A28" sqref="A28:XFD28"/>
    </sheetView>
  </sheetViews>
  <sheetFormatPr baseColWidth="10" defaultRowHeight="16" x14ac:dyDescent="0.2"/>
  <cols>
    <col min="6" max="6" width="18" customWidth="1"/>
  </cols>
  <sheetData>
    <row r="1" spans="1:10" x14ac:dyDescent="0.2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</row>
    <row r="2" spans="1:10" s="30" customFormat="1" x14ac:dyDescent="0.2">
      <c r="A2" s="30" t="s">
        <v>63</v>
      </c>
      <c r="B2" s="30">
        <v>7.9731549157415564</v>
      </c>
      <c r="C2" s="30">
        <v>4.4926016320520104</v>
      </c>
      <c r="D2" s="30">
        <v>1.139403109731107</v>
      </c>
      <c r="E2" s="30">
        <v>1.2779061632533071</v>
      </c>
      <c r="F2" s="30">
        <v>2.597992790220137</v>
      </c>
      <c r="G2" s="30">
        <v>0.1561966408555957</v>
      </c>
      <c r="H2" s="30">
        <v>-20.191392001122178</v>
      </c>
      <c r="I2" s="30">
        <v>4.2193504831057691</v>
      </c>
      <c r="J2" s="30" t="s">
        <v>136</v>
      </c>
    </row>
    <row r="3" spans="1:10" s="30" customFormat="1" x14ac:dyDescent="0.2">
      <c r="A3" s="30" t="s">
        <v>57</v>
      </c>
      <c r="B3" s="30">
        <v>5.2476235202412838</v>
      </c>
      <c r="C3" s="30">
        <v>3.7676944730997959</v>
      </c>
      <c r="D3" s="30">
        <v>1.4342369327142219</v>
      </c>
      <c r="E3" s="30">
        <v>0.47179751738980791</v>
      </c>
      <c r="F3" s="30">
        <v>2.5839315838446208</v>
      </c>
      <c r="G3" s="30">
        <v>0.18271051967337981</v>
      </c>
      <c r="H3" s="30">
        <v>-20.232220609425109</v>
      </c>
      <c r="I3" s="30">
        <v>4.2289964467654304</v>
      </c>
      <c r="J3" s="30" t="s">
        <v>136</v>
      </c>
    </row>
    <row r="4" spans="1:10" x14ac:dyDescent="0.2">
      <c r="A4" t="s">
        <v>137</v>
      </c>
      <c r="B4">
        <v>1.3819962168299751</v>
      </c>
      <c r="C4">
        <v>3.0026645398290461</v>
      </c>
      <c r="D4">
        <v>0.32372518209239581</v>
      </c>
      <c r="E4">
        <v>9.7111191793963361</v>
      </c>
      <c r="F4">
        <v>47.995107902006559</v>
      </c>
      <c r="G4">
        <v>2.878554326234116</v>
      </c>
      <c r="H4">
        <v>-25.989999999999991</v>
      </c>
      <c r="I4">
        <v>1.9081393865189891</v>
      </c>
      <c r="J4" t="s">
        <v>136</v>
      </c>
    </row>
    <row r="5" spans="1:10" x14ac:dyDescent="0.2">
      <c r="A5" t="s">
        <v>48</v>
      </c>
      <c r="B5">
        <v>1.8132802033547899</v>
      </c>
      <c r="C5">
        <v>2.3509685554493092</v>
      </c>
      <c r="D5">
        <v>2.787688750350179</v>
      </c>
      <c r="E5">
        <v>2.3716374880889419</v>
      </c>
      <c r="F5">
        <v>2.365718482373107</v>
      </c>
      <c r="G5">
        <v>0.22988549361167471</v>
      </c>
      <c r="H5">
        <v>-20.005191151279579</v>
      </c>
      <c r="I5">
        <v>3.3209888046985281</v>
      </c>
      <c r="J5" t="s">
        <v>136</v>
      </c>
    </row>
    <row r="6" spans="1:10" s="29" customFormat="1" x14ac:dyDescent="0.2">
      <c r="A6" s="29" t="s">
        <v>138</v>
      </c>
      <c r="B6" s="29">
        <v>0.96226632161773507</v>
      </c>
      <c r="C6" s="29">
        <v>1.828252294298097</v>
      </c>
      <c r="D6" s="29">
        <v>7.2013348085891174E-2</v>
      </c>
      <c r="E6" s="29">
        <v>0.79246068371982004</v>
      </c>
      <c r="F6" s="29">
        <v>50.098071499207137</v>
      </c>
      <c r="G6" s="29">
        <v>4.4897485663830858</v>
      </c>
      <c r="H6" s="29">
        <v>-27.920664230034749</v>
      </c>
      <c r="I6" s="29">
        <v>6.6361442763971148</v>
      </c>
      <c r="J6" s="29" t="s">
        <v>136</v>
      </c>
    </row>
    <row r="7" spans="1:10" x14ac:dyDescent="0.2">
      <c r="A7" t="s">
        <v>60</v>
      </c>
      <c r="B7">
        <v>2.3770858095894449</v>
      </c>
      <c r="C7">
        <v>1.514655501050441</v>
      </c>
      <c r="D7">
        <v>0.35822037635726289</v>
      </c>
      <c r="E7">
        <v>2.1262005104461812</v>
      </c>
      <c r="F7">
        <v>2.4429800542886508</v>
      </c>
      <c r="G7">
        <v>0.17769891760025319</v>
      </c>
      <c r="H7">
        <v>-20.125284596665239</v>
      </c>
      <c r="I7">
        <v>4.4359897928038823</v>
      </c>
      <c r="J7" t="s">
        <v>136</v>
      </c>
    </row>
    <row r="8" spans="1:10" x14ac:dyDescent="0.2">
      <c r="A8" t="s">
        <v>66</v>
      </c>
      <c r="B8">
        <v>1.4673721470008589</v>
      </c>
      <c r="C8">
        <v>1.279170301838177</v>
      </c>
      <c r="D8">
        <v>8.73465562312946E-2</v>
      </c>
      <c r="E8">
        <v>0.89836250469660717</v>
      </c>
      <c r="F8">
        <v>2.5508482865814321</v>
      </c>
      <c r="G8">
        <v>0.1526189794904827</v>
      </c>
      <c r="H8">
        <v>-20.250483499375491</v>
      </c>
      <c r="I8">
        <v>4.47697594591423</v>
      </c>
      <c r="J8" t="s">
        <v>136</v>
      </c>
    </row>
    <row r="9" spans="1:10" x14ac:dyDescent="0.2">
      <c r="A9" t="s">
        <v>45</v>
      </c>
      <c r="B9">
        <v>1.463717632728238</v>
      </c>
      <c r="C9">
        <v>1.260093433662794</v>
      </c>
      <c r="D9">
        <v>1.335701385153476</v>
      </c>
      <c r="E9">
        <v>0.54839063983379643</v>
      </c>
      <c r="F9">
        <v>2.4458056428249719</v>
      </c>
      <c r="G9">
        <v>0.2397144656574253</v>
      </c>
      <c r="H9">
        <v>-19.58981736194249</v>
      </c>
      <c r="I9">
        <v>3.1908491356893771</v>
      </c>
      <c r="J9" t="s">
        <v>136</v>
      </c>
    </row>
    <row r="10" spans="1:10" x14ac:dyDescent="0.2">
      <c r="A10" t="s">
        <v>27</v>
      </c>
      <c r="B10">
        <v>1.438156821039273</v>
      </c>
      <c r="C10">
        <v>1.193366644332015</v>
      </c>
      <c r="D10">
        <v>2.338765283410979E-2</v>
      </c>
      <c r="E10">
        <v>5.5933409065985061E-2</v>
      </c>
      <c r="F10">
        <v>2.299017653177764</v>
      </c>
      <c r="G10">
        <v>0.2079747756958317</v>
      </c>
      <c r="H10">
        <v>-21.535520493350131</v>
      </c>
      <c r="I10">
        <v>5.3592412417678013</v>
      </c>
      <c r="J10" t="s">
        <v>136</v>
      </c>
    </row>
    <row r="11" spans="1:10" x14ac:dyDescent="0.2">
      <c r="A11" t="s">
        <v>78</v>
      </c>
      <c r="B11">
        <v>1.8574659537510909</v>
      </c>
      <c r="C11">
        <v>1.0359996407929739</v>
      </c>
      <c r="D11">
        <v>0.90729623492681322</v>
      </c>
      <c r="E11">
        <v>3.990832226918946</v>
      </c>
      <c r="F11">
        <v>1.8491727561400171</v>
      </c>
      <c r="G11">
        <v>0.17380362619598319</v>
      </c>
      <c r="H11">
        <v>-22.317860103902891</v>
      </c>
      <c r="I11">
        <v>4.1618987999157824</v>
      </c>
      <c r="J11" t="s">
        <v>136</v>
      </c>
    </row>
    <row r="12" spans="1:10" x14ac:dyDescent="0.2">
      <c r="A12" t="s">
        <v>72</v>
      </c>
      <c r="B12">
        <v>0.84055412371321481</v>
      </c>
      <c r="C12">
        <v>1.0045777396370961</v>
      </c>
      <c r="D12">
        <v>0.1981575562436988</v>
      </c>
      <c r="E12">
        <v>2.786193850979394</v>
      </c>
      <c r="F12">
        <v>1.8976537157981159</v>
      </c>
      <c r="G12">
        <v>0.17892704958460739</v>
      </c>
      <c r="H12">
        <v>-22.363827209584748</v>
      </c>
      <c r="I12">
        <v>4.0135211890508744</v>
      </c>
      <c r="J12" t="s">
        <v>136</v>
      </c>
    </row>
    <row r="13" spans="1:10" x14ac:dyDescent="0.2">
      <c r="A13" t="s">
        <v>75</v>
      </c>
      <c r="B13">
        <v>2.5996117763772251</v>
      </c>
      <c r="C13">
        <v>0.88738416725790448</v>
      </c>
      <c r="D13">
        <v>0.32810923223680638</v>
      </c>
      <c r="E13">
        <v>0.2160798004422104</v>
      </c>
      <c r="F13">
        <v>1.8509977786958509</v>
      </c>
      <c r="G13">
        <v>0.17803621471727821</v>
      </c>
      <c r="H13">
        <v>-22.199718886303302</v>
      </c>
      <c r="I13">
        <v>4.0900536736950928</v>
      </c>
      <c r="J13" t="s">
        <v>136</v>
      </c>
    </row>
    <row r="14" spans="1:10" x14ac:dyDescent="0.2">
      <c r="A14" t="s">
        <v>39</v>
      </c>
      <c r="B14">
        <v>0.9582285971002894</v>
      </c>
      <c r="C14">
        <v>0.60713985409107041</v>
      </c>
      <c r="D14">
        <v>0.41658004837519957</v>
      </c>
      <c r="E14">
        <v>4.6087106981008654</v>
      </c>
      <c r="F14">
        <v>2.6473124932088319</v>
      </c>
      <c r="G14">
        <v>0.2224403174974707</v>
      </c>
      <c r="H14">
        <v>-20.650512524373951</v>
      </c>
      <c r="I14">
        <v>5.3744453776466203</v>
      </c>
      <c r="J14" t="s">
        <v>136</v>
      </c>
    </row>
    <row r="15" spans="1:10" x14ac:dyDescent="0.2">
      <c r="A15" t="s">
        <v>51</v>
      </c>
      <c r="B15">
        <v>1.3195241118119001</v>
      </c>
      <c r="C15">
        <v>0.59286206257874419</v>
      </c>
      <c r="D15">
        <v>8.8891243534310778E-3</v>
      </c>
      <c r="E15">
        <v>4.1221269079673046</v>
      </c>
      <c r="F15">
        <v>2.2293526877053438</v>
      </c>
      <c r="G15">
        <v>0.22542527487701869</v>
      </c>
      <c r="H15">
        <v>-20.386096530326039</v>
      </c>
      <c r="I15">
        <v>3.4218932462142551</v>
      </c>
      <c r="J15" t="s">
        <v>136</v>
      </c>
    </row>
    <row r="16" spans="1:10" x14ac:dyDescent="0.2">
      <c r="A16" t="s">
        <v>30</v>
      </c>
      <c r="B16">
        <v>1.432409882892099</v>
      </c>
      <c r="C16">
        <v>0.58722525315089191</v>
      </c>
      <c r="D16">
        <v>0.40231021170248188</v>
      </c>
      <c r="E16">
        <v>4.7186457630490297</v>
      </c>
      <c r="F16">
        <v>2.3999805827452789</v>
      </c>
      <c r="G16">
        <v>0.215053696792738</v>
      </c>
      <c r="H16">
        <v>-21.27138105030954</v>
      </c>
      <c r="I16">
        <v>5.3363951169776431</v>
      </c>
      <c r="J16" t="s">
        <v>136</v>
      </c>
    </row>
    <row r="17" spans="1:10" x14ac:dyDescent="0.2">
      <c r="A17" t="s">
        <v>42</v>
      </c>
      <c r="B17">
        <v>0.31322318039288632</v>
      </c>
      <c r="C17">
        <v>0.52954309044572045</v>
      </c>
      <c r="D17">
        <v>0.45459796177316009</v>
      </c>
      <c r="E17">
        <v>0.8797710095101261</v>
      </c>
      <c r="F17">
        <v>2.6872557443267269</v>
      </c>
      <c r="G17">
        <v>0.22788286165652061</v>
      </c>
      <c r="H17">
        <v>-20.620244112943389</v>
      </c>
      <c r="I17">
        <v>5.4724909358797644</v>
      </c>
      <c r="J17" t="s">
        <v>136</v>
      </c>
    </row>
    <row r="18" spans="1:10" x14ac:dyDescent="0.2">
      <c r="A18" t="s">
        <v>54</v>
      </c>
      <c r="B18">
        <v>0.27649578533236402</v>
      </c>
      <c r="C18">
        <v>0.26853385500772048</v>
      </c>
      <c r="D18">
        <v>9.060777756876294E-2</v>
      </c>
      <c r="E18">
        <v>4.1649792588950314</v>
      </c>
      <c r="F18">
        <v>2.4809175279412372</v>
      </c>
      <c r="G18">
        <v>0.18097320872021919</v>
      </c>
      <c r="H18">
        <v>-20.15990709658886</v>
      </c>
      <c r="I18">
        <v>4.4200624602365552</v>
      </c>
      <c r="J18" t="s">
        <v>136</v>
      </c>
    </row>
    <row r="19" spans="1:10" x14ac:dyDescent="0.2">
      <c r="A19" t="s">
        <v>69</v>
      </c>
      <c r="B19">
        <v>0.26775190395343379</v>
      </c>
      <c r="C19">
        <v>0.192126583180002</v>
      </c>
      <c r="D19">
        <v>0.33804832002462859</v>
      </c>
      <c r="E19">
        <v>0.18861940294439139</v>
      </c>
      <c r="F19">
        <v>2.453178290038442</v>
      </c>
      <c r="G19">
        <v>0.1516086320773907</v>
      </c>
      <c r="H19">
        <v>-20.407215721578911</v>
      </c>
      <c r="I19">
        <v>4.5028661812292636</v>
      </c>
      <c r="J19" t="s">
        <v>136</v>
      </c>
    </row>
    <row r="20" spans="1:10" x14ac:dyDescent="0.2">
      <c r="A20" t="s">
        <v>33</v>
      </c>
      <c r="B20">
        <v>0.20101158705828009</v>
      </c>
      <c r="C20">
        <v>0.1243851392277166</v>
      </c>
      <c r="D20">
        <v>0.1601280342210018</v>
      </c>
      <c r="E20">
        <v>0.70112199781330398</v>
      </c>
      <c r="F20">
        <v>2.1578367304643469</v>
      </c>
      <c r="G20">
        <v>0.20377887773564349</v>
      </c>
      <c r="H20">
        <v>-22.10517058287364</v>
      </c>
      <c r="I20">
        <v>5.2418137646940606</v>
      </c>
      <c r="J20" t="s">
        <v>136</v>
      </c>
    </row>
    <row r="21" spans="1:10" x14ac:dyDescent="0.2">
      <c r="A21" t="s">
        <v>36</v>
      </c>
      <c r="B21">
        <v>1.417660709722784</v>
      </c>
      <c r="C21">
        <v>4.1462546773208368E-2</v>
      </c>
      <c r="D21">
        <v>5.3983896531662148E-2</v>
      </c>
      <c r="E21">
        <v>1.3303609404238359</v>
      </c>
      <c r="F21">
        <v>2.5002614729566122</v>
      </c>
      <c r="G21">
        <v>0.22090292195528519</v>
      </c>
      <c r="H21">
        <v>-20.938324877207101</v>
      </c>
      <c r="I21">
        <v>5.4829971849170533</v>
      </c>
      <c r="J21" t="s">
        <v>136</v>
      </c>
    </row>
    <row r="22" spans="1:10" x14ac:dyDescent="0.2">
      <c r="A22" t="s">
        <v>139</v>
      </c>
      <c r="E22">
        <v>3.291318</v>
      </c>
    </row>
    <row r="23" spans="1:10" x14ac:dyDescent="0.2">
      <c r="A23" t="s">
        <v>81</v>
      </c>
      <c r="B23">
        <v>0.39774143830452702</v>
      </c>
      <c r="C23">
        <v>0.17861762735991349</v>
      </c>
      <c r="D23">
        <v>3.8569561964526607E-2</v>
      </c>
      <c r="E23">
        <v>3.7908456672123139</v>
      </c>
      <c r="F23">
        <v>2.1007502658857988</v>
      </c>
      <c r="G23">
        <v>0.1522714961083261</v>
      </c>
      <c r="H23">
        <v>-21.43846408715762</v>
      </c>
      <c r="I23">
        <v>4.5702787543064547</v>
      </c>
      <c r="J23" t="s">
        <v>140</v>
      </c>
    </row>
    <row r="24" spans="1:10" s="30" customFormat="1" x14ac:dyDescent="0.2">
      <c r="A24" s="30" t="s">
        <v>84</v>
      </c>
      <c r="B24" s="30">
        <v>4.5282254439625582</v>
      </c>
      <c r="C24" s="30">
        <v>1.4811084976315541</v>
      </c>
      <c r="D24" s="30">
        <v>0.38310799397789352</v>
      </c>
      <c r="E24" s="30">
        <v>0.54275045115068365</v>
      </c>
      <c r="F24" s="30">
        <v>1.969516725575688</v>
      </c>
      <c r="G24" s="30">
        <v>0.14701174085941771</v>
      </c>
      <c r="H24" s="30">
        <v>-21.74699430904024</v>
      </c>
      <c r="I24" s="30">
        <v>4.7787134561644509</v>
      </c>
      <c r="J24" s="30" t="s">
        <v>140</v>
      </c>
    </row>
    <row r="25" spans="1:10" x14ac:dyDescent="0.2">
      <c r="A25" t="s">
        <v>87</v>
      </c>
      <c r="B25">
        <v>0.23156118936069281</v>
      </c>
      <c r="C25">
        <v>0.42817239195787882</v>
      </c>
      <c r="D25">
        <v>0.13703622170290719</v>
      </c>
      <c r="E25">
        <v>2.816872585200406</v>
      </c>
      <c r="F25">
        <v>2.1253468340540458</v>
      </c>
      <c r="G25">
        <v>0.15275934392995991</v>
      </c>
      <c r="H25">
        <v>-21.3269987458436</v>
      </c>
      <c r="I25">
        <v>4.3371162632427236</v>
      </c>
      <c r="J25" t="s">
        <v>140</v>
      </c>
    </row>
    <row r="26" spans="1:10" x14ac:dyDescent="0.2">
      <c r="A26" t="s">
        <v>90</v>
      </c>
      <c r="B26">
        <v>1.86941440118027</v>
      </c>
      <c r="C26">
        <v>0.33289700940684003</v>
      </c>
      <c r="D26">
        <v>2.0743535049287201E-3</v>
      </c>
      <c r="E26">
        <v>2.1330197667186219</v>
      </c>
      <c r="F26">
        <v>1.912091309612852</v>
      </c>
      <c r="G26">
        <v>0.13220664913833441</v>
      </c>
      <c r="H26">
        <v>-22.10400850829129</v>
      </c>
      <c r="I26">
        <v>5.1720550120066848</v>
      </c>
      <c r="J26" t="s">
        <v>140</v>
      </c>
    </row>
    <row r="27" spans="1:10" x14ac:dyDescent="0.2">
      <c r="A27" t="s">
        <v>93</v>
      </c>
      <c r="B27">
        <v>1.901602331526659</v>
      </c>
      <c r="C27">
        <v>3.260473751730729</v>
      </c>
      <c r="D27">
        <v>0.21245470620219559</v>
      </c>
      <c r="E27">
        <v>0.87002981445472916</v>
      </c>
      <c r="F27">
        <v>1.8817492025000111</v>
      </c>
      <c r="G27">
        <v>0.12893473211731871</v>
      </c>
      <c r="H27">
        <v>-22.06412731518942</v>
      </c>
      <c r="I27">
        <v>5.2638124380393219</v>
      </c>
      <c r="J27" t="s">
        <v>140</v>
      </c>
    </row>
    <row r="28" spans="1:10" s="30" customFormat="1" x14ac:dyDescent="0.2">
      <c r="A28" s="30" t="s">
        <v>96</v>
      </c>
      <c r="B28" s="30">
        <v>4.4891916644981711</v>
      </c>
      <c r="C28" s="30">
        <v>1.2004084798312791</v>
      </c>
      <c r="D28" s="30">
        <v>2.630409373415344E-2</v>
      </c>
      <c r="E28" s="30">
        <v>2.4968226555678199</v>
      </c>
      <c r="F28" s="30">
        <v>1.9434120311271239</v>
      </c>
      <c r="G28" s="30">
        <v>0.13123409589228999</v>
      </c>
      <c r="H28" s="30">
        <v>-21.59599174779331</v>
      </c>
      <c r="I28" s="30">
        <v>5.2602490085532674</v>
      </c>
      <c r="J28" s="30" t="s">
        <v>140</v>
      </c>
    </row>
    <row r="29" spans="1:10" x14ac:dyDescent="0.2">
      <c r="A29" t="s">
        <v>99</v>
      </c>
      <c r="B29">
        <v>2.165723713659617</v>
      </c>
      <c r="C29">
        <v>1.4158572621146941</v>
      </c>
      <c r="D29">
        <v>0.2338281729023193</v>
      </c>
      <c r="E29">
        <v>3.9471144654816799</v>
      </c>
      <c r="F29">
        <v>1.6587667373368931</v>
      </c>
      <c r="G29">
        <v>0.12488179894198929</v>
      </c>
      <c r="H29">
        <v>-23.053828608801101</v>
      </c>
      <c r="I29">
        <v>5.6935368293854083</v>
      </c>
      <c r="J29" t="s">
        <v>140</v>
      </c>
    </row>
    <row r="30" spans="1:10" x14ac:dyDescent="0.2">
      <c r="A30" t="s">
        <v>102</v>
      </c>
      <c r="B30">
        <v>1.30095229579683</v>
      </c>
      <c r="C30">
        <v>1.439891737909629</v>
      </c>
      <c r="D30">
        <v>0.43408028968185819</v>
      </c>
      <c r="E30">
        <v>1.270179809737753</v>
      </c>
      <c r="F30">
        <v>1.6783999625983039</v>
      </c>
      <c r="G30">
        <v>0.1241411268814685</v>
      </c>
      <c r="H30">
        <v>-22.83127688735625</v>
      </c>
      <c r="I30">
        <v>5.9085883518729609</v>
      </c>
      <c r="J30" t="s">
        <v>140</v>
      </c>
    </row>
    <row r="31" spans="1:10" x14ac:dyDescent="0.2">
      <c r="A31" t="s">
        <v>105</v>
      </c>
      <c r="B31">
        <v>1.4402287442634361</v>
      </c>
      <c r="C31">
        <v>0.95351448808915584</v>
      </c>
      <c r="D31">
        <v>0.14924285836080711</v>
      </c>
      <c r="E31">
        <v>0.52263448057487971</v>
      </c>
      <c r="F31">
        <v>1.583063637129551</v>
      </c>
      <c r="G31">
        <v>0.1231040151962627</v>
      </c>
      <c r="H31">
        <v>-23.166539407094429</v>
      </c>
      <c r="I31">
        <v>5.6669794659043102</v>
      </c>
      <c r="J31" t="s">
        <v>140</v>
      </c>
    </row>
    <row r="32" spans="1:10" s="29" customFormat="1" x14ac:dyDescent="0.2">
      <c r="A32" s="29" t="s">
        <v>138</v>
      </c>
      <c r="B32" s="29">
        <v>6.1994063538478157</v>
      </c>
      <c r="C32" s="29">
        <v>3.4909559393355689</v>
      </c>
      <c r="D32" s="29">
        <v>0.11913186058030389</v>
      </c>
      <c r="E32" s="29">
        <v>2.4119007978209739</v>
      </c>
      <c r="F32" s="29">
        <v>47.741119339073173</v>
      </c>
      <c r="G32" s="29">
        <v>4.3825269562811062</v>
      </c>
      <c r="H32" s="29">
        <v>-27.844722145173002</v>
      </c>
      <c r="I32" s="29">
        <v>6.5172114209856371</v>
      </c>
      <c r="J32" s="29" t="s">
        <v>140</v>
      </c>
    </row>
    <row r="33" spans="1:10" x14ac:dyDescent="0.2">
      <c r="A33" t="s">
        <v>137</v>
      </c>
      <c r="B33">
        <v>1.2694408677900919</v>
      </c>
      <c r="C33">
        <v>1.7526687513414769</v>
      </c>
      <c r="D33">
        <v>0.19358546925126949</v>
      </c>
      <c r="E33">
        <v>17.41319477701035</v>
      </c>
      <c r="F33">
        <v>48.037662833396929</v>
      </c>
      <c r="G33">
        <v>2.881675479059306</v>
      </c>
      <c r="H33">
        <v>-25.989999999999991</v>
      </c>
      <c r="I33">
        <v>1.8896995079622101</v>
      </c>
      <c r="J33" t="s">
        <v>140</v>
      </c>
    </row>
    <row r="34" spans="1:10" x14ac:dyDescent="0.2">
      <c r="A34" t="s">
        <v>108</v>
      </c>
      <c r="B34">
        <v>1.0672948007199861</v>
      </c>
      <c r="C34">
        <v>9.2151207986669856E-2</v>
      </c>
      <c r="D34">
        <v>6.7637625874867463E-2</v>
      </c>
      <c r="E34">
        <v>6.8094782263352416</v>
      </c>
      <c r="F34">
        <v>1.290940657241209</v>
      </c>
      <c r="G34">
        <v>0.1159076894581455</v>
      </c>
      <c r="H34">
        <v>-25.595060284683829</v>
      </c>
      <c r="I34">
        <v>6.3591590976492611</v>
      </c>
      <c r="J34" t="s">
        <v>140</v>
      </c>
    </row>
    <row r="35" spans="1:10" x14ac:dyDescent="0.2">
      <c r="A35" t="s">
        <v>111</v>
      </c>
      <c r="B35">
        <v>3.3657981826028669</v>
      </c>
      <c r="C35">
        <v>1.333152526873701</v>
      </c>
      <c r="D35">
        <v>1.305271878773436E-2</v>
      </c>
      <c r="E35">
        <v>2.7717926011861369</v>
      </c>
      <c r="F35">
        <v>1.2733913819026299</v>
      </c>
      <c r="G35">
        <v>0.11554851121692759</v>
      </c>
      <c r="H35">
        <v>-25.714770847812691</v>
      </c>
      <c r="I35">
        <v>5.8396800928803803</v>
      </c>
      <c r="J35" t="s">
        <v>140</v>
      </c>
    </row>
    <row r="36" spans="1:10" x14ac:dyDescent="0.2">
      <c r="A36" t="s">
        <v>114</v>
      </c>
      <c r="B36">
        <v>0.66455561898557125</v>
      </c>
      <c r="C36">
        <v>0.13022971981337059</v>
      </c>
      <c r="D36">
        <v>5.8174883441495337E-2</v>
      </c>
      <c r="E36">
        <v>29.423061071180861</v>
      </c>
      <c r="F36">
        <v>1.277005711858171</v>
      </c>
      <c r="G36">
        <v>0.11448942589823009</v>
      </c>
      <c r="H36">
        <v>-25.690730482109782</v>
      </c>
      <c r="I36">
        <v>5.0254500312916681</v>
      </c>
      <c r="J36" t="s">
        <v>140</v>
      </c>
    </row>
    <row r="37" spans="1:10" x14ac:dyDescent="0.2">
      <c r="A37" t="s">
        <v>117</v>
      </c>
      <c r="B37">
        <v>0.55034483003008317</v>
      </c>
      <c r="C37">
        <v>0.1170090025498052</v>
      </c>
      <c r="D37">
        <v>0.1459584409677738</v>
      </c>
      <c r="E37">
        <v>0.12712862781635681</v>
      </c>
      <c r="F37">
        <v>1.3275424747178579</v>
      </c>
      <c r="G37">
        <v>0.11618581979749</v>
      </c>
      <c r="H37">
        <v>-25.69511754258524</v>
      </c>
      <c r="I37">
        <v>6.2371717582055712</v>
      </c>
      <c r="J37" t="s">
        <v>140</v>
      </c>
    </row>
    <row r="38" spans="1:10" x14ac:dyDescent="0.2">
      <c r="A38" t="s">
        <v>120</v>
      </c>
      <c r="B38">
        <v>0.48275054223312058</v>
      </c>
      <c r="C38">
        <v>0.27747096271305771</v>
      </c>
      <c r="D38">
        <v>0.30272097332148579</v>
      </c>
      <c r="E38">
        <v>4.3845789942608464</v>
      </c>
      <c r="F38">
        <v>1.2893643630178051</v>
      </c>
      <c r="G38">
        <v>0.1147945411169191</v>
      </c>
      <c r="H38">
        <v>-25.64652747232536</v>
      </c>
      <c r="I38">
        <v>6.0246183965452138</v>
      </c>
      <c r="J38" t="s">
        <v>140</v>
      </c>
    </row>
    <row r="39" spans="1:10" x14ac:dyDescent="0.2">
      <c r="A39" t="s">
        <v>123</v>
      </c>
      <c r="B39">
        <v>0.33875305797538557</v>
      </c>
      <c r="C39">
        <v>0.1919437863444915</v>
      </c>
      <c r="D39">
        <v>0.2709355251759234</v>
      </c>
      <c r="E39">
        <v>0.68380654234009508</v>
      </c>
      <c r="F39">
        <v>1.3224815467153579</v>
      </c>
      <c r="G39">
        <v>0.11450450106523841</v>
      </c>
      <c r="H39">
        <v>-25.594024480321011</v>
      </c>
      <c r="I39">
        <v>5.9331770399873029</v>
      </c>
      <c r="J39" t="s">
        <v>140</v>
      </c>
    </row>
    <row r="40" spans="1:10" x14ac:dyDescent="0.2">
      <c r="A40" t="s">
        <v>141</v>
      </c>
      <c r="E40">
        <v>2.515622</v>
      </c>
    </row>
    <row r="41" spans="1:10" x14ac:dyDescent="0.2">
      <c r="A41" s="1" t="s">
        <v>126</v>
      </c>
      <c r="B41" s="1" t="s">
        <v>127</v>
      </c>
      <c r="C41" s="1" t="s">
        <v>128</v>
      </c>
      <c r="D41" s="1" t="s">
        <v>129</v>
      </c>
      <c r="E41" s="1" t="s">
        <v>130</v>
      </c>
      <c r="F41" s="1" t="s">
        <v>131</v>
      </c>
      <c r="G41" s="1" t="s">
        <v>132</v>
      </c>
      <c r="H41" s="1" t="s">
        <v>133</v>
      </c>
      <c r="I41" s="1" t="s">
        <v>134</v>
      </c>
      <c r="J41" s="1" t="s">
        <v>135</v>
      </c>
    </row>
    <row r="42" spans="1:10" x14ac:dyDescent="0.2">
      <c r="A42" t="s">
        <v>188</v>
      </c>
      <c r="B42">
        <v>1.685748965085607</v>
      </c>
      <c r="C42">
        <v>1.6423186798837901</v>
      </c>
      <c r="D42">
        <v>1.340193249417988</v>
      </c>
      <c r="E42">
        <v>1.8578575776943429</v>
      </c>
      <c r="F42">
        <v>44.428993437610458</v>
      </c>
      <c r="G42">
        <v>3.373443843822987</v>
      </c>
      <c r="H42">
        <v>-11.01220471334601</v>
      </c>
      <c r="I42">
        <v>-0.91708659533457815</v>
      </c>
      <c r="J42" t="s">
        <v>192</v>
      </c>
    </row>
    <row r="43" spans="1:10" x14ac:dyDescent="0.2">
      <c r="A43" t="s">
        <v>138</v>
      </c>
      <c r="B43">
        <v>3.4276776240669</v>
      </c>
      <c r="C43">
        <v>4.8921008539368493</v>
      </c>
      <c r="D43">
        <v>8.0425407729218662E-2</v>
      </c>
      <c r="E43">
        <v>1.902839529950773</v>
      </c>
      <c r="F43">
        <v>49.609570701622083</v>
      </c>
      <c r="G43">
        <v>4.4847157289066359</v>
      </c>
      <c r="H43">
        <v>-27.81992029545923</v>
      </c>
      <c r="I43">
        <v>6.4998894714147646</v>
      </c>
      <c r="J43" t="s">
        <v>192</v>
      </c>
    </row>
    <row r="44" spans="1:10" x14ac:dyDescent="0.2">
      <c r="A44" t="s">
        <v>176</v>
      </c>
      <c r="B44">
        <v>0.53943629009016469</v>
      </c>
      <c r="C44">
        <v>9.823956616025324</v>
      </c>
      <c r="D44">
        <v>0.23580125047910541</v>
      </c>
      <c r="E44">
        <v>7.2648854468366304</v>
      </c>
      <c r="F44">
        <v>46.044713286052499</v>
      </c>
      <c r="G44">
        <v>0.77153419099617648</v>
      </c>
      <c r="H44">
        <v>-12.04545695871767</v>
      </c>
      <c r="I44">
        <v>1.3807203737311671</v>
      </c>
      <c r="J44" t="s">
        <v>192</v>
      </c>
    </row>
    <row r="45" spans="1:10" x14ac:dyDescent="0.2">
      <c r="A45" t="s">
        <v>180</v>
      </c>
      <c r="B45">
        <v>0.14007454137740541</v>
      </c>
      <c r="C45">
        <v>2.1980258563209052</v>
      </c>
      <c r="D45">
        <v>0.1888319464536781</v>
      </c>
      <c r="E45">
        <v>32.150327956658607</v>
      </c>
      <c r="F45">
        <v>49.628556188973313</v>
      </c>
      <c r="G45">
        <v>1.276328906430696</v>
      </c>
      <c r="H45">
        <v>-13.808751226529809</v>
      </c>
      <c r="I45">
        <v>0.42945843647966109</v>
      </c>
      <c r="J45" t="s">
        <v>192</v>
      </c>
    </row>
    <row r="46" spans="1:10" x14ac:dyDescent="0.2">
      <c r="A46" t="s">
        <v>137</v>
      </c>
      <c r="B46">
        <v>1.238325609729493</v>
      </c>
      <c r="C46">
        <v>4.0063075011154066</v>
      </c>
      <c r="D46">
        <v>0.33832217215149929</v>
      </c>
      <c r="E46">
        <v>3.9979494873217978</v>
      </c>
      <c r="F46">
        <v>48.014293408506063</v>
      </c>
      <c r="G46">
        <v>2.8849155843155629</v>
      </c>
      <c r="H46">
        <v>-25.99</v>
      </c>
      <c r="I46">
        <v>1.98</v>
      </c>
      <c r="J46" t="s">
        <v>192</v>
      </c>
    </row>
    <row r="47" spans="1:10" x14ac:dyDescent="0.2">
      <c r="A47" t="s">
        <v>184</v>
      </c>
      <c r="B47">
        <v>0.1283024351628724</v>
      </c>
      <c r="C47">
        <v>0.83586779901663399</v>
      </c>
      <c r="D47">
        <v>8.9545823793380705E-2</v>
      </c>
      <c r="E47">
        <v>26.491137102778161</v>
      </c>
      <c r="F47">
        <v>44.885559300934261</v>
      </c>
      <c r="G47">
        <v>2.0413729690806148</v>
      </c>
      <c r="H47">
        <v>-13.23692348607929</v>
      </c>
      <c r="I47">
        <v>0.18440382565334409</v>
      </c>
      <c r="J47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Treatment_Calculations</vt:lpstr>
      <vt:lpstr>Incubation</vt:lpstr>
      <vt:lpstr>Summary_IRMS</vt:lpstr>
      <vt:lpstr>Moisture</vt:lpstr>
      <vt:lpstr>PostIRMS2</vt:lpstr>
      <vt:lpstr>PreIRMS2</vt:lpstr>
      <vt:lpstr>INC1IRMS_soil</vt:lpstr>
      <vt:lpstr>Combined coeff of 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S. Wang</dc:creator>
  <cp:lastModifiedBy>Michelle S. Wang</cp:lastModifiedBy>
  <dcterms:created xsi:type="dcterms:W3CDTF">2023-04-06T20:11:24Z</dcterms:created>
  <dcterms:modified xsi:type="dcterms:W3CDTF">2023-07-01T03:14:27Z</dcterms:modified>
</cp:coreProperties>
</file>