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755" tabRatio="500"/>
  </bookViews>
  <sheets>
    <sheet name="TT SHU" sheetId="1" r:id="rId1"/>
    <sheet name="SHU" sheetId="2" r:id="rId2"/>
  </sheets>
  <calcPr calcId="144525" iterate="1" iterateCount="265" iterateDelta="0.0001"/>
</workbook>
</file>

<file path=xl/sharedStrings.xml><?xml version="1.0" encoding="utf-8"?>
<sst xmlns="http://schemas.openxmlformats.org/spreadsheetml/2006/main" count="148" uniqueCount="102">
  <si>
    <t>TANDA TERIMA SISA HASIL USAHA (SHU) TAHUN 2022</t>
  </si>
  <si>
    <t>TAGIHAN KOPERASI SAMPAI BULAN JANUARI 2023</t>
  </si>
  <si>
    <t>NO</t>
  </si>
  <si>
    <t>NAMA ANGGOTA</t>
  </si>
  <si>
    <t>NO ANGGOTA</t>
  </si>
  <si>
    <t>JUMLAH SHU</t>
  </si>
  <si>
    <t>TANDA TANGAN</t>
  </si>
  <si>
    <t>ANGSURAN POKOK PINJAMAN</t>
  </si>
  <si>
    <t>JASA</t>
  </si>
  <si>
    <t>DENDA</t>
  </si>
  <si>
    <t>SIMPANAN WAJIB</t>
  </si>
  <si>
    <t>TOTAL</t>
  </si>
  <si>
    <t>RASIM</t>
  </si>
  <si>
    <t>001</t>
  </si>
  <si>
    <t>YAYAT HIDAYAT</t>
  </si>
  <si>
    <t>002</t>
  </si>
  <si>
    <t>DARKUM</t>
  </si>
  <si>
    <t>004</t>
  </si>
  <si>
    <t>RAPUDIN</t>
  </si>
  <si>
    <t>005</t>
  </si>
  <si>
    <t>ABDUL MALIK</t>
  </si>
  <si>
    <t>006</t>
  </si>
  <si>
    <t>DENI MULYADI</t>
  </si>
  <si>
    <t>007</t>
  </si>
  <si>
    <t>JUHENDI</t>
  </si>
  <si>
    <t>008</t>
  </si>
  <si>
    <t>HAMDAN</t>
  </si>
  <si>
    <t>009</t>
  </si>
  <si>
    <t>RUDI HIDAYAT</t>
  </si>
  <si>
    <t>010</t>
  </si>
  <si>
    <t>DEDE SUKARDI</t>
  </si>
  <si>
    <t>011</t>
  </si>
  <si>
    <t>MINTARSIH</t>
  </si>
  <si>
    <t>013</t>
  </si>
  <si>
    <t>H.RASKILAN</t>
  </si>
  <si>
    <t>015</t>
  </si>
  <si>
    <t>NURHADI</t>
  </si>
  <si>
    <t>017</t>
  </si>
  <si>
    <t>AGUS APANDI</t>
  </si>
  <si>
    <t>018</t>
  </si>
  <si>
    <t>ABDUL HASAN</t>
  </si>
  <si>
    <t>019</t>
  </si>
  <si>
    <t>KARSIH</t>
  </si>
  <si>
    <t>020</t>
  </si>
  <si>
    <t>CITA NELLASARI</t>
  </si>
  <si>
    <t>021</t>
  </si>
  <si>
    <t>MUHAMMAD SYAFE'I</t>
  </si>
  <si>
    <t>022</t>
  </si>
  <si>
    <t>NENGSIH</t>
  </si>
  <si>
    <t>023</t>
  </si>
  <si>
    <t>SUMARNI</t>
  </si>
  <si>
    <t>024</t>
  </si>
  <si>
    <t>UNAYAH</t>
  </si>
  <si>
    <t>025</t>
  </si>
  <si>
    <t>YULI YULIANTI</t>
  </si>
  <si>
    <t>027</t>
  </si>
  <si>
    <t>CARBA HERYANA</t>
  </si>
  <si>
    <t>028</t>
  </si>
  <si>
    <t>SAMIN</t>
  </si>
  <si>
    <t>030</t>
  </si>
  <si>
    <t>NENENG KARYATI</t>
  </si>
  <si>
    <t>031</t>
  </si>
  <si>
    <t>SITI JUBAEDAH</t>
  </si>
  <si>
    <t>033</t>
  </si>
  <si>
    <t>JUMLAH</t>
  </si>
  <si>
    <t>DAFTAR PEMBAGIAN SHU TAHUN 2022</t>
  </si>
  <si>
    <t>KOPERASI WAHIDIYAH " AL-MUNADHDHOROH "</t>
  </si>
  <si>
    <t>KECAMATAN TELAGASARI KABUPATEN KARAWANG</t>
  </si>
  <si>
    <t xml:space="preserve">Sisa Hasil Usaha (SHU) Tahun Ini </t>
  </si>
  <si>
    <t xml:space="preserve">Sesuai ketentuan pasal 46 ayat 2 Anggaran Dasar dan Pasal 20 ayat 1 Anggaran Rumah </t>
  </si>
  <si>
    <t>Tangga, Pembagian SHU dilakukan sebagai berikut :</t>
  </si>
  <si>
    <t>1.</t>
  </si>
  <si>
    <t>Dana Cadangan</t>
  </si>
  <si>
    <t>=</t>
  </si>
  <si>
    <t xml:space="preserve">20 % x </t>
  </si>
  <si>
    <t>2.</t>
  </si>
  <si>
    <t>Jasa Usaha</t>
  </si>
  <si>
    <t xml:space="preserve">15 % x </t>
  </si>
  <si>
    <t>3.</t>
  </si>
  <si>
    <t>Jasa Simpanan</t>
  </si>
  <si>
    <t>20 % x</t>
  </si>
  <si>
    <t>4.</t>
  </si>
  <si>
    <t>Dana Pengurus</t>
  </si>
  <si>
    <t xml:space="preserve">10 % x </t>
  </si>
  <si>
    <t>5.</t>
  </si>
  <si>
    <t>Dana Karyawan</t>
  </si>
  <si>
    <t xml:space="preserve">5 % x </t>
  </si>
  <si>
    <t>6.</t>
  </si>
  <si>
    <t>Dana Sosial</t>
  </si>
  <si>
    <t xml:space="preserve">25 % x </t>
  </si>
  <si>
    <t>7.</t>
  </si>
  <si>
    <t>Dana Pendidikan</t>
  </si>
  <si>
    <t>Jumlah</t>
  </si>
  <si>
    <t>100 % x</t>
  </si>
  <si>
    <t>NO.</t>
  </si>
  <si>
    <t>NAMA</t>
  </si>
  <si>
    <r>
      <rPr>
        <sz val="11"/>
        <color rgb="FF000000"/>
        <rFont val="Calibri"/>
        <charset val="1"/>
      </rPr>
      <t>S</t>
    </r>
    <r>
      <rPr>
        <sz val="11"/>
        <color rgb="FF000000"/>
        <rFont val="Calibri"/>
        <charset val="1"/>
      </rPr>
      <t>ELISIH</t>
    </r>
  </si>
  <si>
    <t>SISA</t>
  </si>
  <si>
    <t>SIMPANAN</t>
  </si>
  <si>
    <t>JASA / BUNGA</t>
  </si>
  <si>
    <t>USAHA</t>
  </si>
  <si>
    <t>CITA NELASARI</t>
  </si>
</sst>
</file>

<file path=xl/styles.xml><?xml version="1.0" encoding="utf-8"?>
<styleSheet xmlns="http://schemas.openxmlformats.org/spreadsheetml/2006/main">
  <numFmts count="7">
    <numFmt numFmtId="176" formatCode="_-[$Rp-421]* #,##0_-;\-[$Rp-421]* #,##0_-;_-[$Rp-421]* \-_-;_-@_-"/>
    <numFmt numFmtId="177" formatCode="_([$Rp-421]* #,##0_);_([$Rp-421]* \(#,##0\);_([$Rp-421]* \-_);_(@_)"/>
    <numFmt numFmtId="44" formatCode="_(&quot;$&quot;* #,##0.00_);_(&quot;$&quot;* \(#,##0.00\);_(&quot;$&quot;* &quot;-&quot;??_);_(@_)"/>
    <numFmt numFmtId="41" formatCode="_(* #,##0_);_(* \(#,##0\);_(* &quot;-&quot;_);_(@_)"/>
    <numFmt numFmtId="178" formatCode="_-&quot;Rp&quot;* #,##0_-;&quot;-Rp&quot;* #,##0_-;_-&quot;Rp&quot;* \-_-;_-@_-"/>
    <numFmt numFmtId="179" formatCode="_-* #,##0.00_-;\-* #,##0.00_-;_-* \-??_-;_-@_-"/>
    <numFmt numFmtId="42" formatCode="_(&quot;$&quot;* #,##0_);_(&quot;$&quot;* \(#,##0\);_(&quot;$&quot;* &quot;-&quot;_);_(@_)"/>
  </numFmts>
  <fonts count="30">
    <font>
      <sz val="11"/>
      <color rgb="FF000000"/>
      <name val="Calibri"/>
      <charset val="1"/>
    </font>
    <font>
      <b/>
      <sz val="12"/>
      <name val="Calibri"/>
      <charset val="1"/>
    </font>
    <font>
      <sz val="12"/>
      <color rgb="FF000000"/>
      <name val="Calibri"/>
      <charset val="1"/>
    </font>
    <font>
      <sz val="11"/>
      <name val="Calibri"/>
      <charset val="1"/>
    </font>
    <font>
      <sz val="11"/>
      <color rgb="FFFF0000"/>
      <name val="Calibri"/>
      <charset val="1"/>
    </font>
    <font>
      <b/>
      <sz val="11"/>
      <name val="Calibri"/>
      <charset val="1"/>
    </font>
    <font>
      <b/>
      <i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4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9" fillId="11" borderId="25" applyNumberFormat="0" applyAlignment="0" applyProtection="0">
      <alignment vertical="center"/>
    </xf>
    <xf numFmtId="44" fontId="10" fillId="0" borderId="0" applyBorder="0" applyAlignment="0" applyProtection="0"/>
    <xf numFmtId="0" fontId="15" fillId="12" borderId="0" applyNumberFormat="0" applyBorder="0" applyAlignment="0" applyProtection="0">
      <alignment vertical="center"/>
    </xf>
    <xf numFmtId="0" fontId="18" fillId="9" borderId="24" applyNumberFormat="0" applyFont="0" applyAlignment="0" applyProtection="0">
      <alignment vertical="center"/>
    </xf>
    <xf numFmtId="0" fontId="17" fillId="8" borderId="2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11" borderId="23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41" fontId="10" fillId="0" borderId="0" applyBorder="0" applyAlignment="0" applyProtection="0"/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179" fontId="0" fillId="0" borderId="0" applyBorder="0" applyProtection="0"/>
    <xf numFmtId="0" fontId="11" fillId="3" borderId="2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77" fontId="3" fillId="0" borderId="6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77" fontId="3" fillId="0" borderId="9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11" xfId="0" applyFont="1" applyBorder="1"/>
    <xf numFmtId="177" fontId="3" fillId="0" borderId="12" xfId="0" applyNumberFormat="1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0" fontId="3" fillId="0" borderId="11" xfId="0" applyFont="1" applyBorder="1"/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7" fontId="5" fillId="0" borderId="4" xfId="0" applyNumberFormat="1" applyFont="1" applyBorder="1" applyAlignment="1">
      <alignment horizontal="center" vertical="center"/>
    </xf>
    <xf numFmtId="177" fontId="2" fillId="2" borderId="0" xfId="0" applyNumberFormat="1" applyFont="1" applyFill="1"/>
    <xf numFmtId="177" fontId="2" fillId="0" borderId="0" xfId="0" applyNumberFormat="1" applyFont="1"/>
    <xf numFmtId="177" fontId="2" fillId="0" borderId="1" xfId="0" applyNumberFormat="1" applyFont="1" applyBorder="1"/>
    <xf numFmtId="0" fontId="1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3" fillId="0" borderId="5" xfId="44" applyNumberFormat="1" applyFont="1" applyBorder="1" applyAlignment="1" applyProtection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8" fontId="0" fillId="0" borderId="5" xfId="0" applyNumberFormat="1" applyBorder="1"/>
    <xf numFmtId="176" fontId="3" fillId="0" borderId="8" xfId="44" applyNumberFormat="1" applyFont="1" applyBorder="1" applyAlignment="1" applyProtection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8" fontId="0" fillId="0" borderId="8" xfId="0" applyNumberFormat="1" applyBorder="1"/>
    <xf numFmtId="178" fontId="0" fillId="0" borderId="11" xfId="0" applyNumberFormat="1" applyBorder="1"/>
    <xf numFmtId="176" fontId="3" fillId="0" borderId="15" xfId="44" applyNumberFormat="1" applyFont="1" applyBorder="1" applyAlignment="1" applyProtection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0" fillId="0" borderId="0" xfId="0" applyNumberFormat="1"/>
    <xf numFmtId="0" fontId="6" fillId="0" borderId="4" xfId="0" applyFont="1" applyBorder="1" applyAlignment="1">
      <alignment horizontal="center" vertical="center"/>
    </xf>
    <xf numFmtId="177" fontId="0" fillId="0" borderId="16" xfId="0" applyNumberFormat="1" applyBorder="1"/>
    <xf numFmtId="177" fontId="0" fillId="0" borderId="8" xfId="0" applyNumberFormat="1" applyBorder="1"/>
    <xf numFmtId="177" fontId="0" fillId="0" borderId="11" xfId="0" applyNumberFormat="1" applyBorder="1"/>
    <xf numFmtId="177" fontId="7" fillId="0" borderId="4" xfId="0" applyNumberFormat="1" applyFont="1" applyBorder="1"/>
    <xf numFmtId="0" fontId="8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178" fontId="7" fillId="0" borderId="17" xfId="0" applyNumberFormat="1" applyFont="1" applyBorder="1" applyAlignment="1">
      <alignment horizontal="center" vertical="center"/>
    </xf>
    <xf numFmtId="0" fontId="0" fillId="0" borderId="17" xfId="0" applyBorder="1"/>
    <xf numFmtId="178" fontId="3" fillId="0" borderId="17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88" zoomScaleNormal="88" workbookViewId="0">
      <selection activeCell="E15" sqref="E15"/>
    </sheetView>
  </sheetViews>
  <sheetFormatPr defaultColWidth="8.54" defaultRowHeight="15"/>
  <cols>
    <col min="1" max="1" width="6.57333333333333" customWidth="1"/>
    <col min="2" max="2" width="25.1466666666667" customWidth="1"/>
    <col min="3" max="3" width="10.5666666666667" customWidth="1"/>
    <col min="4" max="4" width="23.8533333333333" customWidth="1"/>
    <col min="5" max="5" width="23.4333333333333" customWidth="1"/>
    <col min="6" max="6" width="1.42666666666667" customWidth="1"/>
    <col min="7" max="7" width="18.28" customWidth="1"/>
    <col min="8" max="11" width="15.4333333333333" customWidth="1"/>
  </cols>
  <sheetData>
    <row r="1" ht="21.75" customHeight="1" spans="1:11">
      <c r="A1" s="50" t="s">
        <v>0</v>
      </c>
      <c r="B1" s="50"/>
      <c r="C1" s="50"/>
      <c r="D1" s="50"/>
      <c r="E1" s="50"/>
      <c r="G1" s="50" t="s">
        <v>1</v>
      </c>
      <c r="H1" s="50"/>
      <c r="I1" s="50"/>
      <c r="J1" s="50"/>
      <c r="K1" s="50"/>
    </row>
    <row r="2" ht="30" customHeight="1" spans="1:11">
      <c r="A2" s="51" t="s">
        <v>2</v>
      </c>
      <c r="B2" s="52" t="s">
        <v>3</v>
      </c>
      <c r="C2" s="51" t="s">
        <v>4</v>
      </c>
      <c r="D2" s="51" t="s">
        <v>5</v>
      </c>
      <c r="E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</row>
    <row r="3" ht="17.25" customHeight="1" spans="1:11">
      <c r="A3" s="53">
        <v>1</v>
      </c>
      <c r="B3" s="54" t="s">
        <v>12</v>
      </c>
      <c r="C3" s="55" t="s">
        <v>13</v>
      </c>
      <c r="D3" s="56">
        <v>0</v>
      </c>
      <c r="E3" s="63"/>
      <c r="G3" s="64"/>
      <c r="H3" s="64"/>
      <c r="I3" s="64"/>
      <c r="J3" s="64">
        <v>10000</v>
      </c>
      <c r="K3" s="57">
        <f t="shared" ref="K3:K29" si="0">+G3+H3+I3+J3</f>
        <v>10000</v>
      </c>
    </row>
    <row r="4" ht="17.25" customHeight="1" spans="1:11">
      <c r="A4" s="53">
        <v>2</v>
      </c>
      <c r="B4" s="54" t="s">
        <v>14</v>
      </c>
      <c r="C4" s="55" t="s">
        <v>15</v>
      </c>
      <c r="D4" s="56">
        <v>0</v>
      </c>
      <c r="E4" s="63"/>
      <c r="G4" s="64"/>
      <c r="H4" s="64"/>
      <c r="I4" s="64"/>
      <c r="J4" s="64">
        <v>0</v>
      </c>
      <c r="K4" s="57">
        <f t="shared" si="0"/>
        <v>0</v>
      </c>
    </row>
    <row r="5" ht="17.25" customHeight="1" spans="1:11">
      <c r="A5" s="53">
        <v>3</v>
      </c>
      <c r="B5" s="54" t="s">
        <v>16</v>
      </c>
      <c r="C5" s="55" t="s">
        <v>17</v>
      </c>
      <c r="D5" s="56">
        <v>0</v>
      </c>
      <c r="E5" s="63"/>
      <c r="G5" s="64">
        <v>0</v>
      </c>
      <c r="H5" s="64">
        <v>0</v>
      </c>
      <c r="I5" s="64">
        <v>0</v>
      </c>
      <c r="J5" s="64">
        <v>0</v>
      </c>
      <c r="K5" s="57">
        <f t="shared" si="0"/>
        <v>0</v>
      </c>
    </row>
    <row r="6" ht="17.25" customHeight="1" spans="1:11">
      <c r="A6" s="53">
        <v>4</v>
      </c>
      <c r="B6" s="54" t="s">
        <v>18</v>
      </c>
      <c r="C6" s="55" t="s">
        <v>19</v>
      </c>
      <c r="D6" s="57">
        <v>0</v>
      </c>
      <c r="E6" s="63"/>
      <c r="G6" s="64">
        <v>1000000</v>
      </c>
      <c r="H6" s="64">
        <v>75000</v>
      </c>
      <c r="I6" s="64">
        <f>306000-130000</f>
        <v>176000</v>
      </c>
      <c r="J6" s="64">
        <v>110000</v>
      </c>
      <c r="K6" s="57">
        <f t="shared" si="0"/>
        <v>1361000</v>
      </c>
    </row>
    <row r="7" ht="17.25" customHeight="1" spans="1:11">
      <c r="A7" s="53">
        <v>5</v>
      </c>
      <c r="B7" s="54" t="s">
        <v>20</v>
      </c>
      <c r="C7" s="55" t="s">
        <v>21</v>
      </c>
      <c r="D7" s="57">
        <v>0</v>
      </c>
      <c r="E7" s="65"/>
      <c r="G7" s="64">
        <v>0</v>
      </c>
      <c r="H7" s="64">
        <v>0</v>
      </c>
      <c r="I7" s="64">
        <f>36926+5817-9000</f>
        <v>33743</v>
      </c>
      <c r="J7" s="64">
        <v>10000</v>
      </c>
      <c r="K7" s="57">
        <f t="shared" si="0"/>
        <v>43743</v>
      </c>
    </row>
    <row r="8" ht="17.25" customHeight="1" spans="1:11">
      <c r="A8" s="53">
        <v>6</v>
      </c>
      <c r="B8" s="54" t="s">
        <v>22</v>
      </c>
      <c r="C8" s="55" t="s">
        <v>23</v>
      </c>
      <c r="D8" s="56">
        <v>0</v>
      </c>
      <c r="E8" s="63"/>
      <c r="G8" s="64">
        <v>0</v>
      </c>
      <c r="H8" s="64">
        <v>180000</v>
      </c>
      <c r="I8" s="56">
        <f>84600-71000</f>
        <v>13600</v>
      </c>
      <c r="J8" s="64">
        <v>0</v>
      </c>
      <c r="K8" s="56">
        <f t="shared" si="0"/>
        <v>193600</v>
      </c>
    </row>
    <row r="9" ht="17.25" customHeight="1" spans="1:11">
      <c r="A9" s="53">
        <v>7</v>
      </c>
      <c r="B9" s="54" t="s">
        <v>24</v>
      </c>
      <c r="C9" s="55" t="s">
        <v>25</v>
      </c>
      <c r="D9" s="57">
        <v>0</v>
      </c>
      <c r="E9" s="63"/>
      <c r="G9" s="64">
        <v>0</v>
      </c>
      <c r="H9" s="64">
        <v>60000</v>
      </c>
      <c r="I9" s="64">
        <f>44900-43000</f>
        <v>1900</v>
      </c>
      <c r="J9" s="64">
        <v>100000</v>
      </c>
      <c r="K9" s="57">
        <f t="shared" si="0"/>
        <v>161900</v>
      </c>
    </row>
    <row r="10" ht="17.25" customHeight="1" spans="1:11">
      <c r="A10" s="53">
        <v>8</v>
      </c>
      <c r="B10" s="54" t="s">
        <v>26</v>
      </c>
      <c r="C10" s="55" t="s">
        <v>27</v>
      </c>
      <c r="D10" s="57">
        <v>0</v>
      </c>
      <c r="E10" s="63"/>
      <c r="G10" s="64">
        <f>2000000-300000</f>
        <v>1700000</v>
      </c>
      <c r="H10" s="64">
        <v>0</v>
      </c>
      <c r="I10" s="64">
        <f>37000-34000</f>
        <v>3000</v>
      </c>
      <c r="J10" s="64">
        <f>60000-60000</f>
        <v>0</v>
      </c>
      <c r="K10" s="57">
        <f t="shared" si="0"/>
        <v>1703000</v>
      </c>
    </row>
    <row r="11" ht="17.25" customHeight="1" spans="1:11">
      <c r="A11" s="53">
        <v>9</v>
      </c>
      <c r="B11" s="54" t="s">
        <v>28</v>
      </c>
      <c r="C11" s="55" t="s">
        <v>29</v>
      </c>
      <c r="D11" s="57">
        <v>0</v>
      </c>
      <c r="E11" s="63"/>
      <c r="G11" s="64">
        <v>0</v>
      </c>
      <c r="H11" s="64">
        <v>0</v>
      </c>
      <c r="I11" s="64">
        <v>0</v>
      </c>
      <c r="J11" s="64">
        <v>0</v>
      </c>
      <c r="K11" s="57">
        <f t="shared" si="0"/>
        <v>0</v>
      </c>
    </row>
    <row r="12" ht="17.25" customHeight="1" spans="1:11">
      <c r="A12" s="53">
        <v>10</v>
      </c>
      <c r="B12" s="54" t="s">
        <v>30</v>
      </c>
      <c r="C12" s="55" t="s">
        <v>31</v>
      </c>
      <c r="D12" s="57">
        <v>0</v>
      </c>
      <c r="E12" s="63"/>
      <c r="G12" s="64">
        <f>1901000-124000</f>
        <v>1777000</v>
      </c>
      <c r="H12" s="64">
        <v>420000</v>
      </c>
      <c r="I12" s="64">
        <v>474336</v>
      </c>
      <c r="J12" s="64">
        <v>160000</v>
      </c>
      <c r="K12" s="57">
        <f t="shared" si="0"/>
        <v>2831336</v>
      </c>
    </row>
    <row r="13" ht="17.25" customHeight="1" spans="1:11">
      <c r="A13" s="53">
        <v>11</v>
      </c>
      <c r="B13" s="58" t="s">
        <v>32</v>
      </c>
      <c r="C13" s="55" t="s">
        <v>33</v>
      </c>
      <c r="D13" s="56">
        <v>0</v>
      </c>
      <c r="E13" s="63"/>
      <c r="G13" s="56">
        <f>350000-150000</f>
        <v>200000</v>
      </c>
      <c r="H13" s="64">
        <v>90000</v>
      </c>
      <c r="I13" s="56">
        <f>24650+9800+9450+68800-16000</f>
        <v>96700</v>
      </c>
      <c r="J13" s="64">
        <v>20000</v>
      </c>
      <c r="K13" s="56">
        <f t="shared" si="0"/>
        <v>406700</v>
      </c>
    </row>
    <row r="14" ht="17.25" customHeight="1" spans="1:11">
      <c r="A14" s="53">
        <v>12</v>
      </c>
      <c r="B14" s="54" t="s">
        <v>34</v>
      </c>
      <c r="C14" s="55" t="s">
        <v>35</v>
      </c>
      <c r="D14" s="57">
        <v>0</v>
      </c>
      <c r="E14" s="63"/>
      <c r="G14" s="64">
        <f>300000-150000</f>
        <v>150000</v>
      </c>
      <c r="H14" s="64">
        <f>45000-22500</f>
        <v>22500</v>
      </c>
      <c r="I14" s="64">
        <v>60000</v>
      </c>
      <c r="J14" s="64">
        <f>20000-20000</f>
        <v>0</v>
      </c>
      <c r="K14" s="57">
        <f t="shared" si="0"/>
        <v>232500</v>
      </c>
    </row>
    <row r="15" ht="17.25" customHeight="1" spans="1:11">
      <c r="A15" s="53">
        <v>13</v>
      </c>
      <c r="B15" s="54" t="s">
        <v>36</v>
      </c>
      <c r="C15" s="55" t="s">
        <v>37</v>
      </c>
      <c r="D15" s="57">
        <v>0</v>
      </c>
      <c r="E15" s="63"/>
      <c r="G15" s="64">
        <v>1254000</v>
      </c>
      <c r="H15" s="64">
        <v>225000</v>
      </c>
      <c r="I15" s="64">
        <f>383739-165000</f>
        <v>218739</v>
      </c>
      <c r="J15" s="64">
        <v>60000</v>
      </c>
      <c r="K15" s="57">
        <f t="shared" si="0"/>
        <v>1757739</v>
      </c>
    </row>
    <row r="16" ht="17.25" customHeight="1" spans="1:11">
      <c r="A16" s="53">
        <v>14</v>
      </c>
      <c r="B16" s="54" t="s">
        <v>38</v>
      </c>
      <c r="C16" s="55" t="s">
        <v>39</v>
      </c>
      <c r="D16" s="57">
        <v>0</v>
      </c>
      <c r="E16" s="63"/>
      <c r="G16" s="64">
        <v>0</v>
      </c>
      <c r="H16" s="64">
        <v>0</v>
      </c>
      <c r="I16" s="64">
        <v>0</v>
      </c>
      <c r="J16" s="64">
        <f>560000-40000</f>
        <v>520000</v>
      </c>
      <c r="K16" s="57">
        <f t="shared" si="0"/>
        <v>520000</v>
      </c>
    </row>
    <row r="17" ht="17.25" customHeight="1" spans="1:11">
      <c r="A17" s="53">
        <v>15</v>
      </c>
      <c r="B17" s="54" t="s">
        <v>40</v>
      </c>
      <c r="C17" s="55" t="s">
        <v>41</v>
      </c>
      <c r="D17" s="57">
        <v>0</v>
      </c>
      <c r="E17" s="63"/>
      <c r="G17" s="64">
        <v>0</v>
      </c>
      <c r="H17" s="64">
        <v>0</v>
      </c>
      <c r="I17" s="64">
        <v>0</v>
      </c>
      <c r="J17" s="64">
        <f>110000-80000</f>
        <v>30000</v>
      </c>
      <c r="K17" s="57">
        <f t="shared" si="0"/>
        <v>30000</v>
      </c>
    </row>
    <row r="18" ht="17.25" customHeight="1" spans="1:11">
      <c r="A18" s="53">
        <v>16</v>
      </c>
      <c r="B18" s="59" t="s">
        <v>42</v>
      </c>
      <c r="C18" s="55" t="s">
        <v>43</v>
      </c>
      <c r="D18" s="57">
        <v>0</v>
      </c>
      <c r="E18" s="63"/>
      <c r="G18" s="64">
        <v>0</v>
      </c>
      <c r="H18" s="64">
        <v>0</v>
      </c>
      <c r="I18" s="64">
        <v>0</v>
      </c>
      <c r="J18" s="64">
        <f>490000-40000</f>
        <v>450000</v>
      </c>
      <c r="K18" s="57">
        <f t="shared" si="0"/>
        <v>450000</v>
      </c>
    </row>
    <row r="19" ht="17.25" customHeight="1" spans="1:11">
      <c r="A19" s="53">
        <v>17</v>
      </c>
      <c r="B19" s="59" t="s">
        <v>44</v>
      </c>
      <c r="C19" s="55" t="s">
        <v>45</v>
      </c>
      <c r="D19" s="57">
        <v>0</v>
      </c>
      <c r="E19" s="63"/>
      <c r="G19" s="64">
        <v>6000000</v>
      </c>
      <c r="H19" s="64">
        <v>1080000</v>
      </c>
      <c r="I19" s="64">
        <f>1668000-76000</f>
        <v>1592000</v>
      </c>
      <c r="J19" s="64">
        <v>110000</v>
      </c>
      <c r="K19" s="57">
        <f t="shared" si="0"/>
        <v>8782000</v>
      </c>
    </row>
    <row r="20" ht="17.25" customHeight="1" spans="1:11">
      <c r="A20" s="53">
        <v>18</v>
      </c>
      <c r="B20" s="60" t="s">
        <v>46</v>
      </c>
      <c r="C20" s="55" t="s">
        <v>47</v>
      </c>
      <c r="D20" s="56">
        <v>0</v>
      </c>
      <c r="E20" s="63"/>
      <c r="G20" s="64">
        <v>0</v>
      </c>
      <c r="H20" s="64">
        <v>0</v>
      </c>
      <c r="I20" s="64">
        <v>0</v>
      </c>
      <c r="J20" s="64">
        <v>0</v>
      </c>
      <c r="K20" s="57">
        <f t="shared" si="0"/>
        <v>0</v>
      </c>
    </row>
    <row r="21" ht="17.25" customHeight="1" spans="1:11">
      <c r="A21" s="53">
        <v>19</v>
      </c>
      <c r="B21" s="59" t="s">
        <v>48</v>
      </c>
      <c r="C21" s="55" t="s">
        <v>49</v>
      </c>
      <c r="D21" s="57">
        <v>0</v>
      </c>
      <c r="E21" s="63"/>
      <c r="G21" s="64">
        <v>0</v>
      </c>
      <c r="H21" s="64">
        <v>0</v>
      </c>
      <c r="I21" s="64">
        <v>0</v>
      </c>
      <c r="J21" s="64">
        <f>310000-40000</f>
        <v>270000</v>
      </c>
      <c r="K21" s="57">
        <f t="shared" si="0"/>
        <v>270000</v>
      </c>
    </row>
    <row r="22" ht="17.25" customHeight="1" spans="1:11">
      <c r="A22" s="53">
        <v>20</v>
      </c>
      <c r="B22" s="59" t="s">
        <v>50</v>
      </c>
      <c r="C22" s="55" t="s">
        <v>51</v>
      </c>
      <c r="D22" s="57">
        <v>0</v>
      </c>
      <c r="E22" s="63"/>
      <c r="G22" s="64">
        <v>0</v>
      </c>
      <c r="H22" s="64">
        <v>0</v>
      </c>
      <c r="I22" s="64">
        <v>0</v>
      </c>
      <c r="J22" s="64">
        <v>0</v>
      </c>
      <c r="K22" s="57">
        <f t="shared" si="0"/>
        <v>0</v>
      </c>
    </row>
    <row r="23" ht="17.25" customHeight="1" spans="1:11">
      <c r="A23" s="53">
        <v>21</v>
      </c>
      <c r="B23" s="59" t="s">
        <v>52</v>
      </c>
      <c r="C23" s="55" t="s">
        <v>53</v>
      </c>
      <c r="D23" s="57">
        <v>0</v>
      </c>
      <c r="E23" s="63"/>
      <c r="G23" s="64">
        <v>0</v>
      </c>
      <c r="H23" s="64">
        <v>0</v>
      </c>
      <c r="I23" s="64">
        <v>0</v>
      </c>
      <c r="J23" s="64">
        <f>110000-60000</f>
        <v>50000</v>
      </c>
      <c r="K23" s="57">
        <f t="shared" si="0"/>
        <v>50000</v>
      </c>
    </row>
    <row r="24" ht="17.25" customHeight="1" spans="1:11">
      <c r="A24" s="53">
        <v>22</v>
      </c>
      <c r="B24" s="59" t="s">
        <v>54</v>
      </c>
      <c r="C24" s="55" t="s">
        <v>55</v>
      </c>
      <c r="D24" s="57">
        <v>0</v>
      </c>
      <c r="E24" s="63"/>
      <c r="G24" s="64">
        <v>0</v>
      </c>
      <c r="H24" s="64">
        <v>0</v>
      </c>
      <c r="I24" s="64">
        <v>0</v>
      </c>
      <c r="J24" s="64">
        <f>370000-20000</f>
        <v>350000</v>
      </c>
      <c r="K24" s="57">
        <f t="shared" si="0"/>
        <v>350000</v>
      </c>
    </row>
    <row r="25" ht="17.25" customHeight="1" spans="1:11">
      <c r="A25" s="53">
        <v>23</v>
      </c>
      <c r="B25" s="54" t="s">
        <v>56</v>
      </c>
      <c r="C25" s="55" t="s">
        <v>57</v>
      </c>
      <c r="D25" s="57">
        <v>0</v>
      </c>
      <c r="E25" s="63"/>
      <c r="G25" s="64">
        <v>70000</v>
      </c>
      <c r="H25" s="64">
        <v>10500</v>
      </c>
      <c r="I25" s="64">
        <v>2240</v>
      </c>
      <c r="J25" s="64">
        <v>10000</v>
      </c>
      <c r="K25" s="57">
        <f t="shared" si="0"/>
        <v>92740</v>
      </c>
    </row>
    <row r="26" ht="17.25" customHeight="1" spans="1:11">
      <c r="A26" s="53">
        <v>24</v>
      </c>
      <c r="B26" s="54" t="s">
        <v>58</v>
      </c>
      <c r="C26" s="55" t="s">
        <v>59</v>
      </c>
      <c r="D26" s="56">
        <v>0</v>
      </c>
      <c r="E26" s="63"/>
      <c r="G26" s="64">
        <v>0</v>
      </c>
      <c r="H26" s="64">
        <v>0</v>
      </c>
      <c r="I26" s="64">
        <v>0</v>
      </c>
      <c r="J26" s="64">
        <v>0</v>
      </c>
      <c r="K26" s="57">
        <f t="shared" si="0"/>
        <v>0</v>
      </c>
    </row>
    <row r="27" ht="17.25" customHeight="1" spans="1:11">
      <c r="A27" s="53">
        <v>25</v>
      </c>
      <c r="B27" s="59" t="s">
        <v>60</v>
      </c>
      <c r="C27" s="55" t="s">
        <v>61</v>
      </c>
      <c r="D27" s="57">
        <v>0</v>
      </c>
      <c r="E27" s="63"/>
      <c r="G27" s="64">
        <v>0</v>
      </c>
      <c r="H27" s="64">
        <v>0</v>
      </c>
      <c r="I27" s="64">
        <v>0</v>
      </c>
      <c r="J27" s="64">
        <v>0</v>
      </c>
      <c r="K27" s="57">
        <f t="shared" si="0"/>
        <v>0</v>
      </c>
    </row>
    <row r="28" ht="17.25" customHeight="1" spans="1:11">
      <c r="A28" s="53">
        <v>26</v>
      </c>
      <c r="B28" s="58" t="s">
        <v>62</v>
      </c>
      <c r="C28" s="55" t="s">
        <v>63</v>
      </c>
      <c r="D28" s="57">
        <v>0</v>
      </c>
      <c r="E28" s="63"/>
      <c r="G28" s="64">
        <v>0</v>
      </c>
      <c r="H28" s="64">
        <v>0</v>
      </c>
      <c r="I28" s="64">
        <v>0</v>
      </c>
      <c r="J28" s="64">
        <v>0</v>
      </c>
      <c r="K28" s="57">
        <f t="shared" si="0"/>
        <v>0</v>
      </c>
    </row>
    <row r="29" ht="17.25" customHeight="1" spans="1:11">
      <c r="A29" s="61" t="s">
        <v>64</v>
      </c>
      <c r="B29" s="61"/>
      <c r="C29" s="61"/>
      <c r="D29" s="62">
        <f>SUM(D3:D28)</f>
        <v>0</v>
      </c>
      <c r="E29" s="63"/>
      <c r="G29" s="62">
        <f>SUM(G3:G28)</f>
        <v>12151000</v>
      </c>
      <c r="H29" s="62">
        <f>SUM(H3:H28)</f>
        <v>2163000</v>
      </c>
      <c r="I29" s="62">
        <f>SUM(I3:I28)</f>
        <v>2672258</v>
      </c>
      <c r="J29" s="62">
        <f>SUM(J3:J28)</f>
        <v>2260000</v>
      </c>
      <c r="K29" s="62">
        <f t="shared" si="0"/>
        <v>19246258</v>
      </c>
    </row>
  </sheetData>
  <mergeCells count="3">
    <mergeCell ref="A1:E1"/>
    <mergeCell ref="G1:K1"/>
    <mergeCell ref="A29:C29"/>
  </mergeCells>
  <printOptions horizontalCentered="1" verticalCentered="1"/>
  <pageMargins left="0" right="0" top="0" bottom="0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zoomScale="88" zoomScaleNormal="88" topLeftCell="A32" workbookViewId="0">
      <selection activeCell="B53" sqref="B53"/>
    </sheetView>
  </sheetViews>
  <sheetFormatPr defaultColWidth="8.54" defaultRowHeight="15"/>
  <cols>
    <col min="1" max="1" width="7.42666666666667" customWidth="1"/>
    <col min="2" max="2" width="20.7066666666667" customWidth="1"/>
    <col min="3" max="7" width="18.8533333333333" customWidth="1"/>
    <col min="8" max="8" width="16.7066666666667" customWidth="1"/>
    <col min="9" max="9" width="14.8533333333333" customWidth="1"/>
    <col min="11" max="11" width="12.8533333333333" customWidth="1"/>
  </cols>
  <sheetData>
    <row r="1" ht="15.75" spans="1:7">
      <c r="A1" s="1" t="s">
        <v>65</v>
      </c>
      <c r="B1" s="1"/>
      <c r="C1" s="1"/>
      <c r="D1" s="1"/>
      <c r="E1" s="1"/>
      <c r="F1" s="1"/>
      <c r="G1" s="1"/>
    </row>
    <row r="2" ht="15.75" spans="1:7">
      <c r="A2" s="1" t="s">
        <v>66</v>
      </c>
      <c r="B2" s="1"/>
      <c r="C2" s="1"/>
      <c r="D2" s="1"/>
      <c r="E2" s="1"/>
      <c r="F2" s="1"/>
      <c r="G2" s="1"/>
    </row>
    <row r="3" ht="15.75" spans="1:7">
      <c r="A3" s="1" t="s">
        <v>67</v>
      </c>
      <c r="B3" s="1"/>
      <c r="C3" s="1"/>
      <c r="D3" s="1"/>
      <c r="E3" s="1"/>
      <c r="F3" s="1"/>
      <c r="G3" s="1"/>
    </row>
    <row r="4" ht="15.75" spans="1:7">
      <c r="A4" s="2"/>
      <c r="B4" s="2"/>
      <c r="C4" s="2"/>
      <c r="D4" s="2"/>
      <c r="E4" s="2"/>
      <c r="F4" s="2"/>
      <c r="G4" s="2"/>
    </row>
    <row r="5" ht="15.75" spans="1:7">
      <c r="A5" s="3" t="s">
        <v>68</v>
      </c>
      <c r="B5" s="3"/>
      <c r="C5" s="3"/>
      <c r="D5" s="3"/>
      <c r="E5" s="30">
        <v>12444074</v>
      </c>
      <c r="F5" s="3"/>
      <c r="G5" s="3"/>
    </row>
    <row r="6" ht="15.75" spans="1:7">
      <c r="A6" s="3"/>
      <c r="B6" s="3"/>
      <c r="C6" s="3"/>
      <c r="D6" s="3"/>
      <c r="E6" s="3"/>
      <c r="F6" s="3"/>
      <c r="G6" s="3"/>
    </row>
    <row r="7" ht="15.75" spans="1:7">
      <c r="A7" s="4" t="s">
        <v>69</v>
      </c>
      <c r="B7" s="4"/>
      <c r="C7" s="4"/>
      <c r="D7" s="4"/>
      <c r="E7" s="4"/>
      <c r="F7" s="4"/>
      <c r="G7" s="4"/>
    </row>
    <row r="8" ht="15.75" spans="1:7">
      <c r="A8" s="4" t="s">
        <v>70</v>
      </c>
      <c r="B8" s="4"/>
      <c r="C8" s="4"/>
      <c r="D8" s="4"/>
      <c r="E8" s="4"/>
      <c r="F8" s="3"/>
      <c r="G8" s="3"/>
    </row>
    <row r="9" ht="15.75" spans="1:7">
      <c r="A9" s="4"/>
      <c r="B9" s="4"/>
      <c r="C9" s="4"/>
      <c r="D9" s="4"/>
      <c r="E9" s="4"/>
      <c r="F9" s="3"/>
      <c r="G9" s="3"/>
    </row>
    <row r="10" ht="15.75" spans="1:7">
      <c r="A10" s="5" t="s">
        <v>71</v>
      </c>
      <c r="B10" s="5" t="s">
        <v>72</v>
      </c>
      <c r="C10" s="6" t="s">
        <v>73</v>
      </c>
      <c r="D10" s="7" t="s">
        <v>74</v>
      </c>
      <c r="E10" s="31">
        <f>E5</f>
        <v>12444074</v>
      </c>
      <c r="F10" s="6" t="s">
        <v>73</v>
      </c>
      <c r="G10" s="31">
        <f>20%*E10</f>
        <v>2488814.8</v>
      </c>
    </row>
    <row r="11" ht="15.75" spans="1:7">
      <c r="A11" s="5"/>
      <c r="B11" s="5"/>
      <c r="C11" s="6"/>
      <c r="D11" s="7"/>
      <c r="E11" s="31"/>
      <c r="F11" s="6"/>
      <c r="G11" s="31"/>
    </row>
    <row r="12" ht="15.75" spans="1:11">
      <c r="A12" s="5" t="s">
        <v>75</v>
      </c>
      <c r="B12" s="5" t="s">
        <v>76</v>
      </c>
      <c r="C12" s="6" t="s">
        <v>73</v>
      </c>
      <c r="D12" s="7" t="s">
        <v>77</v>
      </c>
      <c r="E12" s="31">
        <f>E5</f>
        <v>12444074</v>
      </c>
      <c r="F12" s="6" t="s">
        <v>73</v>
      </c>
      <c r="G12" s="31">
        <f>15%*E12</f>
        <v>1866611.1</v>
      </c>
      <c r="I12" s="44"/>
      <c r="K12" s="44"/>
    </row>
    <row r="13" ht="15.75" spans="1:7">
      <c r="A13" s="5"/>
      <c r="B13" s="5"/>
      <c r="C13" s="6"/>
      <c r="D13" s="7"/>
      <c r="E13" s="31"/>
      <c r="F13" s="6"/>
      <c r="G13" s="31"/>
    </row>
    <row r="14" ht="15.75" spans="1:7">
      <c r="A14" s="5" t="s">
        <v>78</v>
      </c>
      <c r="B14" s="5" t="s">
        <v>79</v>
      </c>
      <c r="C14" s="6" t="s">
        <v>73</v>
      </c>
      <c r="D14" s="7" t="s">
        <v>80</v>
      </c>
      <c r="E14" s="31">
        <f>E5</f>
        <v>12444074</v>
      </c>
      <c r="F14" s="6" t="s">
        <v>73</v>
      </c>
      <c r="G14" s="31">
        <f>20%*E14</f>
        <v>2488814.8</v>
      </c>
    </row>
    <row r="15" ht="15.75" spans="1:7">
      <c r="A15" s="5"/>
      <c r="B15" s="5"/>
      <c r="C15" s="6"/>
      <c r="D15" s="7"/>
      <c r="E15" s="31"/>
      <c r="F15" s="6"/>
      <c r="G15" s="31"/>
    </row>
    <row r="16" ht="15.75" spans="1:7">
      <c r="A16" s="5" t="s">
        <v>81</v>
      </c>
      <c r="B16" s="5" t="s">
        <v>82</v>
      </c>
      <c r="C16" s="6" t="s">
        <v>73</v>
      </c>
      <c r="D16" s="7" t="s">
        <v>83</v>
      </c>
      <c r="E16" s="31">
        <f>E5</f>
        <v>12444074</v>
      </c>
      <c r="F16" s="6" t="s">
        <v>73</v>
      </c>
      <c r="G16" s="31">
        <f>10%*E16</f>
        <v>1244407.4</v>
      </c>
    </row>
    <row r="17" ht="15.75" spans="1:7">
      <c r="A17" s="5"/>
      <c r="B17" s="5"/>
      <c r="C17" s="6"/>
      <c r="D17" s="7"/>
      <c r="E17" s="31"/>
      <c r="F17" s="6"/>
      <c r="G17" s="31"/>
    </row>
    <row r="18" ht="15.75" spans="1:7">
      <c r="A18" s="5" t="s">
        <v>84</v>
      </c>
      <c r="B18" s="5" t="s">
        <v>85</v>
      </c>
      <c r="C18" s="6" t="s">
        <v>73</v>
      </c>
      <c r="D18" s="7" t="s">
        <v>86</v>
      </c>
      <c r="E18" s="31">
        <f>E5</f>
        <v>12444074</v>
      </c>
      <c r="F18" s="6" t="s">
        <v>73</v>
      </c>
      <c r="G18" s="31">
        <f>5%*E18</f>
        <v>622203.7</v>
      </c>
    </row>
    <row r="19" ht="15.75" spans="1:7">
      <c r="A19" s="5"/>
      <c r="B19" s="5"/>
      <c r="C19" s="6"/>
      <c r="D19" s="7"/>
      <c r="E19" s="31"/>
      <c r="F19" s="6"/>
      <c r="G19" s="31"/>
    </row>
    <row r="20" ht="15.75" spans="1:7">
      <c r="A20" s="5" t="s">
        <v>87</v>
      </c>
      <c r="B20" s="5" t="s">
        <v>88</v>
      </c>
      <c r="C20" s="6" t="s">
        <v>73</v>
      </c>
      <c r="D20" s="7" t="s">
        <v>89</v>
      </c>
      <c r="E20" s="31">
        <f>E5</f>
        <v>12444074</v>
      </c>
      <c r="F20" s="6" t="s">
        <v>73</v>
      </c>
      <c r="G20" s="31">
        <f>25%*E20</f>
        <v>3111018.5</v>
      </c>
    </row>
    <row r="21" ht="15.75" spans="1:7">
      <c r="A21" s="5"/>
      <c r="B21" s="5"/>
      <c r="C21" s="6"/>
      <c r="D21" s="7"/>
      <c r="E21" s="31"/>
      <c r="F21" s="6"/>
      <c r="G21" s="31"/>
    </row>
    <row r="22" ht="15.75" spans="1:7">
      <c r="A22" s="5" t="s">
        <v>90</v>
      </c>
      <c r="B22" s="5" t="s">
        <v>91</v>
      </c>
      <c r="C22" s="8" t="s">
        <v>73</v>
      </c>
      <c r="D22" s="9" t="s">
        <v>86</v>
      </c>
      <c r="E22" s="32">
        <f>E5</f>
        <v>12444074</v>
      </c>
      <c r="F22" s="8" t="s">
        <v>73</v>
      </c>
      <c r="G22" s="32">
        <f>5%*E22</f>
        <v>622203.7</v>
      </c>
    </row>
    <row r="23" ht="15.75" spans="1:7">
      <c r="A23" s="5"/>
      <c r="B23" s="5"/>
      <c r="C23" s="6"/>
      <c r="D23" s="7"/>
      <c r="E23" s="31"/>
      <c r="F23" s="6"/>
      <c r="G23" s="31"/>
    </row>
    <row r="24" ht="15.75" spans="1:7">
      <c r="A24" s="5"/>
      <c r="B24" s="5" t="s">
        <v>92</v>
      </c>
      <c r="C24" s="6" t="s">
        <v>73</v>
      </c>
      <c r="D24" s="10" t="s">
        <v>93</v>
      </c>
      <c r="E24" s="31">
        <f>E5</f>
        <v>12444074</v>
      </c>
      <c r="F24" s="6" t="s">
        <v>73</v>
      </c>
      <c r="G24" s="31">
        <f>SUM(G10:G22)</f>
        <v>12444074</v>
      </c>
    </row>
    <row r="25" ht="15.75"/>
    <row r="26" ht="16.5" spans="1:11">
      <c r="A26" s="11" t="s">
        <v>94</v>
      </c>
      <c r="B26" s="12" t="s">
        <v>95</v>
      </c>
      <c r="C26" s="13" t="s">
        <v>64</v>
      </c>
      <c r="D26" s="13"/>
      <c r="E26" s="13" t="s">
        <v>8</v>
      </c>
      <c r="F26" s="13"/>
      <c r="G26" s="33" t="s">
        <v>64</v>
      </c>
      <c r="H26" s="34" t="s">
        <v>96</v>
      </c>
      <c r="I26" s="45" t="s">
        <v>97</v>
      </c>
      <c r="K26" s="44"/>
    </row>
    <row r="27" ht="16.5" spans="1:9">
      <c r="A27" s="11"/>
      <c r="B27" s="12"/>
      <c r="C27" s="2" t="s">
        <v>98</v>
      </c>
      <c r="D27" s="12" t="s">
        <v>99</v>
      </c>
      <c r="E27" s="2" t="s">
        <v>100</v>
      </c>
      <c r="F27" s="12" t="s">
        <v>98</v>
      </c>
      <c r="G27" s="33"/>
      <c r="H27" s="34"/>
      <c r="I27" s="45"/>
    </row>
    <row r="28" spans="1:9">
      <c r="A28" s="14">
        <v>1</v>
      </c>
      <c r="B28" s="15" t="s">
        <v>12</v>
      </c>
      <c r="C28" s="16">
        <v>1300000</v>
      </c>
      <c r="D28" s="17">
        <v>300000</v>
      </c>
      <c r="E28" s="35">
        <f t="shared" ref="E28:E53" si="0">+D28*$G$12/$D$54</f>
        <v>86403.8466286067</v>
      </c>
      <c r="F28" s="36">
        <f t="shared" ref="F28:F53" si="1">+C28*$G$14/$C$54</f>
        <v>141409.931818182</v>
      </c>
      <c r="G28" s="36">
        <f t="shared" ref="G28:G53" si="2">+E28+F28</f>
        <v>227813.778446789</v>
      </c>
      <c r="H28" s="37">
        <v>814</v>
      </c>
      <c r="I28" s="46">
        <f t="shared" ref="I28:I54" si="3">+G28-H28</f>
        <v>226999.778446789</v>
      </c>
    </row>
    <row r="29" spans="1:9">
      <c r="A29" s="18">
        <v>2</v>
      </c>
      <c r="B29" s="19" t="s">
        <v>14</v>
      </c>
      <c r="C29" s="20">
        <v>1300000</v>
      </c>
      <c r="D29" s="21">
        <v>480000</v>
      </c>
      <c r="E29" s="38">
        <f t="shared" si="0"/>
        <v>138246.154605771</v>
      </c>
      <c r="F29" s="39">
        <f t="shared" si="1"/>
        <v>141409.931818182</v>
      </c>
      <c r="G29" s="39">
        <f t="shared" si="2"/>
        <v>279656.086423953</v>
      </c>
      <c r="H29" s="40">
        <v>656</v>
      </c>
      <c r="I29" s="46">
        <f t="shared" si="3"/>
        <v>279000.086423953</v>
      </c>
    </row>
    <row r="30" spans="1:9">
      <c r="A30" s="18">
        <v>3</v>
      </c>
      <c r="B30" s="19" t="s">
        <v>16</v>
      </c>
      <c r="C30" s="20">
        <v>1270000</v>
      </c>
      <c r="D30" s="21">
        <v>270000</v>
      </c>
      <c r="E30" s="38">
        <f t="shared" si="0"/>
        <v>77763.461965746</v>
      </c>
      <c r="F30" s="39">
        <f t="shared" si="1"/>
        <v>138146.625699301</v>
      </c>
      <c r="G30" s="39">
        <f t="shared" si="2"/>
        <v>215910.087665047</v>
      </c>
      <c r="H30" s="40">
        <v>910</v>
      </c>
      <c r="I30" s="46">
        <f t="shared" si="3"/>
        <v>215000.087665047</v>
      </c>
    </row>
    <row r="31" spans="1:9">
      <c r="A31" s="18">
        <v>4</v>
      </c>
      <c r="B31" s="19" t="s">
        <v>18</v>
      </c>
      <c r="C31" s="20">
        <v>1200000</v>
      </c>
      <c r="D31" s="21"/>
      <c r="E31" s="38">
        <f t="shared" si="0"/>
        <v>0</v>
      </c>
      <c r="F31" s="39">
        <f t="shared" si="1"/>
        <v>130532.244755245</v>
      </c>
      <c r="G31" s="39">
        <f t="shared" si="2"/>
        <v>130532.244755245</v>
      </c>
      <c r="H31" s="40">
        <v>532</v>
      </c>
      <c r="I31" s="46">
        <f t="shared" si="3"/>
        <v>130000.244755245</v>
      </c>
    </row>
    <row r="32" spans="1:9">
      <c r="A32" s="18">
        <v>5</v>
      </c>
      <c r="B32" s="19" t="s">
        <v>20</v>
      </c>
      <c r="C32" s="20">
        <v>1300000</v>
      </c>
      <c r="D32" s="21">
        <v>225000</v>
      </c>
      <c r="E32" s="38">
        <f t="shared" si="0"/>
        <v>64802.884971455</v>
      </c>
      <c r="F32" s="39">
        <f t="shared" si="1"/>
        <v>141409.931818182</v>
      </c>
      <c r="G32" s="39">
        <f t="shared" si="2"/>
        <v>206212.816789637</v>
      </c>
      <c r="H32" s="40">
        <v>213</v>
      </c>
      <c r="I32" s="46">
        <f t="shared" si="3"/>
        <v>205999.816789637</v>
      </c>
    </row>
    <row r="33" spans="1:9">
      <c r="A33" s="18">
        <v>6</v>
      </c>
      <c r="B33" s="19" t="s">
        <v>22</v>
      </c>
      <c r="C33" s="20">
        <v>1210000</v>
      </c>
      <c r="D33" s="21"/>
      <c r="E33" s="38">
        <f t="shared" si="0"/>
        <v>0</v>
      </c>
      <c r="F33" s="39">
        <f t="shared" si="1"/>
        <v>131620.013461538</v>
      </c>
      <c r="G33" s="39">
        <f t="shared" si="2"/>
        <v>131620.013461538</v>
      </c>
      <c r="H33" s="40">
        <v>620</v>
      </c>
      <c r="I33" s="46">
        <f t="shared" si="3"/>
        <v>131000.013461538</v>
      </c>
    </row>
    <row r="34" spans="1:9">
      <c r="A34" s="18">
        <v>7</v>
      </c>
      <c r="B34" s="19" t="s">
        <v>24</v>
      </c>
      <c r="C34" s="20">
        <v>1200000</v>
      </c>
      <c r="D34" s="21">
        <v>45000</v>
      </c>
      <c r="E34" s="38">
        <f t="shared" si="0"/>
        <v>12960.576994291</v>
      </c>
      <c r="F34" s="39">
        <f t="shared" si="1"/>
        <v>130532.244755245</v>
      </c>
      <c r="G34" s="39">
        <f t="shared" si="2"/>
        <v>143492.821749536</v>
      </c>
      <c r="H34" s="40">
        <v>493</v>
      </c>
      <c r="I34" s="46">
        <f t="shared" si="3"/>
        <v>142999.821749536</v>
      </c>
    </row>
    <row r="35" spans="1:9">
      <c r="A35" s="18">
        <v>8</v>
      </c>
      <c r="B35" s="19" t="s">
        <v>26</v>
      </c>
      <c r="C35" s="20">
        <v>1240000</v>
      </c>
      <c r="D35" s="21">
        <v>900000</v>
      </c>
      <c r="E35" s="38">
        <f t="shared" si="0"/>
        <v>259211.53988582</v>
      </c>
      <c r="F35" s="39">
        <f t="shared" si="1"/>
        <v>134883.31958042</v>
      </c>
      <c r="G35" s="39">
        <f t="shared" si="2"/>
        <v>394094.85946624</v>
      </c>
      <c r="H35" s="40">
        <v>95</v>
      </c>
      <c r="I35" s="46">
        <f t="shared" si="3"/>
        <v>393999.85946624</v>
      </c>
    </row>
    <row r="36" spans="1:9">
      <c r="A36" s="18">
        <v>9</v>
      </c>
      <c r="B36" s="19" t="s">
        <v>28</v>
      </c>
      <c r="C36" s="20">
        <v>1290000</v>
      </c>
      <c r="D36" s="21">
        <v>180000</v>
      </c>
      <c r="E36" s="38">
        <f t="shared" si="0"/>
        <v>51842.307977164</v>
      </c>
      <c r="F36" s="39">
        <f t="shared" si="1"/>
        <v>140322.163111888</v>
      </c>
      <c r="G36" s="39">
        <f t="shared" si="2"/>
        <v>192164.471089052</v>
      </c>
      <c r="H36" s="40">
        <v>164</v>
      </c>
      <c r="I36" s="46">
        <f t="shared" si="3"/>
        <v>192000.471089052</v>
      </c>
    </row>
    <row r="37" spans="1:9">
      <c r="A37" s="18">
        <v>10</v>
      </c>
      <c r="B37" s="19" t="s">
        <v>30</v>
      </c>
      <c r="C37" s="20">
        <v>1140000</v>
      </c>
      <c r="D37" s="21"/>
      <c r="E37" s="38">
        <f t="shared" si="0"/>
        <v>0</v>
      </c>
      <c r="F37" s="39">
        <f t="shared" si="1"/>
        <v>124005.632517483</v>
      </c>
      <c r="G37" s="39">
        <f t="shared" si="2"/>
        <v>124005.632517483</v>
      </c>
      <c r="H37" s="40">
        <v>6</v>
      </c>
      <c r="I37" s="46">
        <f t="shared" si="3"/>
        <v>123999.632517483</v>
      </c>
    </row>
    <row r="38" spans="1:9">
      <c r="A38" s="18">
        <v>11</v>
      </c>
      <c r="B38" s="22" t="s">
        <v>32</v>
      </c>
      <c r="C38" s="20">
        <v>1280000</v>
      </c>
      <c r="D38" s="21">
        <v>270000</v>
      </c>
      <c r="E38" s="38">
        <f t="shared" si="0"/>
        <v>77763.461965746</v>
      </c>
      <c r="F38" s="39">
        <f t="shared" si="1"/>
        <v>139234.394405594</v>
      </c>
      <c r="G38" s="39">
        <f t="shared" si="2"/>
        <v>216997.85637134</v>
      </c>
      <c r="H38" s="40">
        <v>998</v>
      </c>
      <c r="I38" s="46">
        <f t="shared" si="3"/>
        <v>215999.85637134</v>
      </c>
    </row>
    <row r="39" spans="1:9">
      <c r="A39" s="18">
        <v>12</v>
      </c>
      <c r="B39" s="19" t="s">
        <v>34</v>
      </c>
      <c r="C39" s="20">
        <v>1270000</v>
      </c>
      <c r="D39" s="21">
        <v>202500</v>
      </c>
      <c r="E39" s="38">
        <f t="shared" si="0"/>
        <v>58322.5964743095</v>
      </c>
      <c r="F39" s="39">
        <f t="shared" si="1"/>
        <v>138146.625699301</v>
      </c>
      <c r="G39" s="39">
        <f t="shared" si="2"/>
        <v>196469.22217361</v>
      </c>
      <c r="H39" s="40">
        <v>469</v>
      </c>
      <c r="I39" s="46">
        <f t="shared" si="3"/>
        <v>196000.22217361</v>
      </c>
    </row>
    <row r="40" spans="1:9">
      <c r="A40" s="18">
        <v>13</v>
      </c>
      <c r="B40" s="19" t="s">
        <v>36</v>
      </c>
      <c r="C40" s="20">
        <v>1030000</v>
      </c>
      <c r="D40" s="21">
        <v>185500</v>
      </c>
      <c r="E40" s="38">
        <f t="shared" si="0"/>
        <v>53426.3784986885</v>
      </c>
      <c r="F40" s="39">
        <f t="shared" si="1"/>
        <v>112040.176748252</v>
      </c>
      <c r="G40" s="39">
        <f t="shared" si="2"/>
        <v>165466.55524694</v>
      </c>
      <c r="H40" s="40">
        <v>467</v>
      </c>
      <c r="I40" s="46">
        <f t="shared" si="3"/>
        <v>164999.55524694</v>
      </c>
    </row>
    <row r="41" spans="1:9">
      <c r="A41" s="18">
        <v>14</v>
      </c>
      <c r="B41" s="19" t="s">
        <v>38</v>
      </c>
      <c r="C41" s="20">
        <v>370000</v>
      </c>
      <c r="D41" s="21"/>
      <c r="E41" s="38">
        <f t="shared" si="0"/>
        <v>0</v>
      </c>
      <c r="F41" s="39">
        <f t="shared" si="1"/>
        <v>40247.4421328671</v>
      </c>
      <c r="G41" s="39">
        <f t="shared" si="2"/>
        <v>40247.4421328671</v>
      </c>
      <c r="H41" s="40">
        <v>247</v>
      </c>
      <c r="I41" s="46">
        <f t="shared" si="3"/>
        <v>40000.4421328671</v>
      </c>
    </row>
    <row r="42" spans="1:9">
      <c r="A42" s="18">
        <v>15</v>
      </c>
      <c r="B42" s="19" t="s">
        <v>40</v>
      </c>
      <c r="C42" s="20">
        <v>750000</v>
      </c>
      <c r="D42" s="21"/>
      <c r="E42" s="38">
        <f t="shared" si="0"/>
        <v>0</v>
      </c>
      <c r="F42" s="39">
        <f t="shared" si="1"/>
        <v>81582.652972028</v>
      </c>
      <c r="G42" s="39">
        <f t="shared" si="2"/>
        <v>81582.652972028</v>
      </c>
      <c r="H42" s="40">
        <v>583</v>
      </c>
      <c r="I42" s="46">
        <f t="shared" si="3"/>
        <v>80999.652972028</v>
      </c>
    </row>
    <row r="43" spans="1:9">
      <c r="A43" s="18">
        <v>16</v>
      </c>
      <c r="B43" s="23" t="s">
        <v>42</v>
      </c>
      <c r="C43" s="24">
        <v>370000</v>
      </c>
      <c r="D43" s="25"/>
      <c r="E43" s="38">
        <f t="shared" si="0"/>
        <v>0</v>
      </c>
      <c r="F43" s="39">
        <f t="shared" si="1"/>
        <v>40247.4421328671</v>
      </c>
      <c r="G43" s="39">
        <f t="shared" si="2"/>
        <v>40247.4421328671</v>
      </c>
      <c r="H43" s="41">
        <v>247</v>
      </c>
      <c r="I43" s="46">
        <f t="shared" si="3"/>
        <v>40000.4421328671</v>
      </c>
    </row>
    <row r="44" spans="1:9">
      <c r="A44" s="18">
        <v>17</v>
      </c>
      <c r="B44" s="23" t="s">
        <v>101</v>
      </c>
      <c r="C44" s="24">
        <v>700000</v>
      </c>
      <c r="D44" s="25"/>
      <c r="E44" s="38">
        <f t="shared" si="0"/>
        <v>0</v>
      </c>
      <c r="F44" s="39">
        <f t="shared" si="1"/>
        <v>76143.8094405594</v>
      </c>
      <c r="G44" s="39">
        <f t="shared" si="2"/>
        <v>76143.8094405594</v>
      </c>
      <c r="H44" s="41">
        <v>144</v>
      </c>
      <c r="I44" s="46">
        <f t="shared" si="3"/>
        <v>75999.8094405594</v>
      </c>
    </row>
    <row r="45" spans="1:9">
      <c r="A45" s="18">
        <v>18</v>
      </c>
      <c r="B45" s="26" t="s">
        <v>46</v>
      </c>
      <c r="C45" s="24">
        <v>740000</v>
      </c>
      <c r="D45" s="25">
        <v>442500</v>
      </c>
      <c r="E45" s="38">
        <f t="shared" si="0"/>
        <v>127445.673777195</v>
      </c>
      <c r="F45" s="39">
        <f t="shared" si="1"/>
        <v>80494.8842657343</v>
      </c>
      <c r="G45" s="39">
        <f t="shared" si="2"/>
        <v>207940.558042929</v>
      </c>
      <c r="H45" s="41">
        <v>941</v>
      </c>
      <c r="I45" s="46">
        <f t="shared" si="3"/>
        <v>206999.558042929</v>
      </c>
    </row>
    <row r="46" spans="1:9">
      <c r="A46" s="18">
        <v>19</v>
      </c>
      <c r="B46" s="23" t="s">
        <v>48</v>
      </c>
      <c r="C46" s="24">
        <v>420000</v>
      </c>
      <c r="D46" s="25"/>
      <c r="E46" s="38">
        <f t="shared" si="0"/>
        <v>0</v>
      </c>
      <c r="F46" s="39">
        <f t="shared" si="1"/>
        <v>45686.2856643357</v>
      </c>
      <c r="G46" s="39">
        <f t="shared" si="2"/>
        <v>45686.2856643357</v>
      </c>
      <c r="H46" s="41">
        <v>686</v>
      </c>
      <c r="I46" s="46">
        <f t="shared" si="3"/>
        <v>45000.2856643357</v>
      </c>
    </row>
    <row r="47" spans="1:9">
      <c r="A47" s="18">
        <v>20</v>
      </c>
      <c r="B47" s="23" t="s">
        <v>50</v>
      </c>
      <c r="C47" s="24">
        <v>710000</v>
      </c>
      <c r="D47" s="25"/>
      <c r="E47" s="38">
        <f t="shared" si="0"/>
        <v>0</v>
      </c>
      <c r="F47" s="39">
        <f t="shared" si="1"/>
        <v>77231.5781468532</v>
      </c>
      <c r="G47" s="39">
        <f t="shared" si="2"/>
        <v>77231.5781468532</v>
      </c>
      <c r="H47" s="41">
        <v>232</v>
      </c>
      <c r="I47" s="46">
        <f t="shared" si="3"/>
        <v>76999.5781468532</v>
      </c>
    </row>
    <row r="48" spans="1:9">
      <c r="A48" s="18">
        <v>21</v>
      </c>
      <c r="B48" s="23" t="s">
        <v>52</v>
      </c>
      <c r="C48" s="24">
        <v>610000</v>
      </c>
      <c r="D48" s="25"/>
      <c r="E48" s="38">
        <f t="shared" si="0"/>
        <v>0</v>
      </c>
      <c r="F48" s="39">
        <f t="shared" si="1"/>
        <v>66353.8910839161</v>
      </c>
      <c r="G48" s="39">
        <f t="shared" si="2"/>
        <v>66353.8910839161</v>
      </c>
      <c r="H48" s="41">
        <v>354</v>
      </c>
      <c r="I48" s="46">
        <f t="shared" si="3"/>
        <v>65999.8910839161</v>
      </c>
    </row>
    <row r="49" spans="1:9">
      <c r="A49" s="18">
        <v>22</v>
      </c>
      <c r="B49" s="23" t="s">
        <v>54</v>
      </c>
      <c r="C49" s="24">
        <v>220000</v>
      </c>
      <c r="D49" s="25"/>
      <c r="E49" s="38">
        <f t="shared" si="0"/>
        <v>0</v>
      </c>
      <c r="F49" s="39">
        <f t="shared" si="1"/>
        <v>23930.9115384615</v>
      </c>
      <c r="G49" s="39">
        <f t="shared" si="2"/>
        <v>23930.9115384615</v>
      </c>
      <c r="H49" s="41">
        <v>931</v>
      </c>
      <c r="I49" s="46">
        <f t="shared" si="3"/>
        <v>22999.9115384615</v>
      </c>
    </row>
    <row r="50" spans="1:9">
      <c r="A50" s="18">
        <v>23</v>
      </c>
      <c r="B50" s="19" t="s">
        <v>56</v>
      </c>
      <c r="C50" s="20">
        <v>670000</v>
      </c>
      <c r="D50" s="21">
        <v>100500</v>
      </c>
      <c r="E50" s="38">
        <f t="shared" si="0"/>
        <v>28945.2886205832</v>
      </c>
      <c r="F50" s="39">
        <f t="shared" si="1"/>
        <v>72880.5033216783</v>
      </c>
      <c r="G50" s="39">
        <f t="shared" si="2"/>
        <v>101825.791942262</v>
      </c>
      <c r="H50" s="40">
        <v>826</v>
      </c>
      <c r="I50" s="46">
        <f t="shared" si="3"/>
        <v>100999.791942262</v>
      </c>
    </row>
    <row r="51" spans="1:9">
      <c r="A51" s="18">
        <v>24</v>
      </c>
      <c r="B51" s="19" t="s">
        <v>58</v>
      </c>
      <c r="C51" s="20">
        <v>600000</v>
      </c>
      <c r="D51" s="21">
        <v>1800000</v>
      </c>
      <c r="E51" s="38">
        <f t="shared" si="0"/>
        <v>518423.07977164</v>
      </c>
      <c r="F51" s="39">
        <f t="shared" si="1"/>
        <v>65266.1223776224</v>
      </c>
      <c r="G51" s="39">
        <f t="shared" si="2"/>
        <v>583689.202149263</v>
      </c>
      <c r="H51" s="40">
        <v>689</v>
      </c>
      <c r="I51" s="47">
        <f t="shared" si="3"/>
        <v>583000.202149263</v>
      </c>
    </row>
    <row r="52" spans="1:9">
      <c r="A52" s="18">
        <v>25</v>
      </c>
      <c r="B52" s="23" t="s">
        <v>60</v>
      </c>
      <c r="C52" s="24">
        <v>510000</v>
      </c>
      <c r="D52" s="25">
        <v>810000</v>
      </c>
      <c r="E52" s="38">
        <f t="shared" si="0"/>
        <v>233290.385897238</v>
      </c>
      <c r="F52" s="39">
        <f t="shared" si="1"/>
        <v>55476.204020979</v>
      </c>
      <c r="G52" s="39">
        <f t="shared" si="2"/>
        <v>288766.589918217</v>
      </c>
      <c r="H52" s="41">
        <v>767</v>
      </c>
      <c r="I52" s="48">
        <f t="shared" si="3"/>
        <v>287999.589918217</v>
      </c>
    </row>
    <row r="53" ht="15.75" spans="1:9">
      <c r="A53" s="18">
        <v>26</v>
      </c>
      <c r="B53" s="23" t="s">
        <v>62</v>
      </c>
      <c r="C53" s="24">
        <v>180000</v>
      </c>
      <c r="D53" s="25">
        <v>270000</v>
      </c>
      <c r="E53" s="42">
        <f t="shared" si="0"/>
        <v>77763.461965746</v>
      </c>
      <c r="F53" s="43">
        <f t="shared" si="1"/>
        <v>19579.8367132867</v>
      </c>
      <c r="G53" s="43">
        <f t="shared" si="2"/>
        <v>97343.2986790327</v>
      </c>
      <c r="H53" s="41">
        <v>343</v>
      </c>
      <c r="I53" s="48">
        <f t="shared" si="3"/>
        <v>97000.2986790327</v>
      </c>
    </row>
    <row r="54" ht="15.75" spans="1:11">
      <c r="A54" s="27"/>
      <c r="B54" s="28" t="s">
        <v>64</v>
      </c>
      <c r="C54" s="29">
        <f t="shared" ref="C54:H54" si="4">SUM(C28:C53)</f>
        <v>22880000</v>
      </c>
      <c r="D54" s="29">
        <f t="shared" si="4"/>
        <v>6481000</v>
      </c>
      <c r="E54" s="29">
        <f t="shared" si="4"/>
        <v>1866611.1</v>
      </c>
      <c r="F54" s="29">
        <f t="shared" si="4"/>
        <v>2488814.8</v>
      </c>
      <c r="G54" s="29">
        <f t="shared" si="4"/>
        <v>4355425.9</v>
      </c>
      <c r="H54" s="29">
        <f t="shared" si="4"/>
        <v>13427</v>
      </c>
      <c r="I54" s="49">
        <f t="shared" si="3"/>
        <v>4341998.9</v>
      </c>
      <c r="K54" s="44"/>
    </row>
  </sheetData>
  <mergeCells count="10">
    <mergeCell ref="A1:G1"/>
    <mergeCell ref="A2:G2"/>
    <mergeCell ref="A3:G3"/>
    <mergeCell ref="C26:D26"/>
    <mergeCell ref="E26:F26"/>
    <mergeCell ref="A26:A27"/>
    <mergeCell ref="B26:B27"/>
    <mergeCell ref="G26:G27"/>
    <mergeCell ref="H26:H27"/>
    <mergeCell ref="I26:I27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LibreOffice/7.3.7.2$Linux_X86_64 LibreOffice_project/30$Build-2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TT SHU</vt:lpstr>
      <vt:lpstr>SHU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yayat</cp:lastModifiedBy>
  <cp:revision>1</cp:revision>
  <dcterms:created xsi:type="dcterms:W3CDTF">2017-03-23T10:31:00Z</dcterms:created>
  <cp:lastPrinted>2018-01-20T07:53:00Z</cp:lastPrinted>
  <dcterms:modified xsi:type="dcterms:W3CDTF">2023-02-14T20:54:26Z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