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Business\4908388_ibd1819\"/>
    </mc:Choice>
  </mc:AlternateContent>
  <xr:revisionPtr revIDLastSave="0" documentId="13_ncr:1_{CCFF63A7-3530-406B-A578-857D92267BB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otals" sheetId="8" r:id="rId1"/>
    <sheet name="Staff" sheetId="9" r:id="rId2"/>
    <sheet name="Freelance" sheetId="2" r:id="rId3"/>
    <sheet name="Inf OH" sheetId="3" r:id="rId4"/>
    <sheet name="IT OH" sheetId="4" r:id="rId5"/>
    <sheet name="OH Loading" sheetId="5" r:id="rId6"/>
    <sheet name="Proj Costs" sheetId="6" r:id="rId7"/>
    <sheet name="TrcAccSub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4" l="1"/>
  <c r="E34" i="4"/>
  <c r="H7" i="9"/>
  <c r="H8" i="9"/>
  <c r="H9" i="9"/>
  <c r="H10" i="9"/>
  <c r="H11" i="9"/>
  <c r="H12" i="9"/>
  <c r="H13" i="9"/>
  <c r="H15" i="9"/>
  <c r="H16" i="9"/>
  <c r="H17" i="9"/>
  <c r="H6" i="9"/>
  <c r="H11" i="2"/>
  <c r="E7" i="2"/>
  <c r="G7" i="2"/>
  <c r="G6" i="2"/>
  <c r="G8" i="2"/>
  <c r="E6" i="2"/>
  <c r="E8" i="2"/>
  <c r="L20" i="9"/>
  <c r="D15" i="9"/>
  <c r="E15" i="9" s="1"/>
  <c r="G15" i="9" s="1"/>
  <c r="D16" i="9"/>
  <c r="E16" i="9" s="1"/>
  <c r="G16" i="9" s="1"/>
  <c r="D17" i="9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5" i="9"/>
  <c r="K15" i="9" s="1"/>
  <c r="J16" i="9"/>
  <c r="K16" i="9" s="1"/>
  <c r="J17" i="9"/>
  <c r="K17" i="9" s="1"/>
  <c r="J6" i="9"/>
  <c r="K6" i="9" s="1"/>
  <c r="E17" i="9"/>
  <c r="G17" i="9" s="1"/>
  <c r="E7" i="9"/>
  <c r="G7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6" i="9"/>
  <c r="G6" i="9" s="1"/>
  <c r="H7" i="2" l="1"/>
  <c r="R39" i="5" l="1"/>
  <c r="O39" i="5"/>
  <c r="L39" i="5"/>
  <c r="I39" i="5"/>
  <c r="F39" i="5"/>
  <c r="C39" i="5"/>
  <c r="G19" i="6" l="1"/>
  <c r="F7" i="7"/>
  <c r="F8" i="7"/>
  <c r="F9" i="7"/>
  <c r="F10" i="7"/>
  <c r="F11" i="7"/>
  <c r="F12" i="7"/>
  <c r="F13" i="7"/>
  <c r="F14" i="7"/>
  <c r="F15" i="7"/>
  <c r="F6" i="7"/>
  <c r="G7" i="6"/>
  <c r="G8" i="6"/>
  <c r="G9" i="6"/>
  <c r="G10" i="6"/>
  <c r="G11" i="6"/>
  <c r="G12" i="6"/>
  <c r="G13" i="6"/>
  <c r="G14" i="6"/>
  <c r="G15" i="6"/>
  <c r="G16" i="6"/>
  <c r="G17" i="6"/>
  <c r="G18" i="6"/>
  <c r="G6" i="6"/>
  <c r="R26" i="5"/>
  <c r="O26" i="5"/>
  <c r="L26" i="5"/>
  <c r="I26" i="5"/>
  <c r="F26" i="5"/>
  <c r="C26" i="5"/>
  <c r="E19" i="4"/>
  <c r="E8" i="4"/>
  <c r="E48" i="4"/>
  <c r="E32" i="4"/>
  <c r="E33" i="4"/>
  <c r="E50" i="4"/>
  <c r="E47" i="4"/>
  <c r="E46" i="4"/>
  <c r="E36" i="4"/>
  <c r="E31" i="4"/>
  <c r="E30" i="4"/>
  <c r="E18" i="4"/>
  <c r="E20" i="4"/>
  <c r="E17" i="4"/>
  <c r="D23" i="3"/>
  <c r="D7" i="3"/>
  <c r="D8" i="3"/>
  <c r="D9" i="3"/>
  <c r="D10" i="3"/>
  <c r="D11" i="3"/>
  <c r="D12" i="3"/>
  <c r="D13" i="3"/>
  <c r="D15" i="3"/>
  <c r="D16" i="3"/>
  <c r="D17" i="3"/>
  <c r="D18" i="3"/>
  <c r="D21" i="3"/>
  <c r="D25" i="3"/>
  <c r="D30" i="3" s="1"/>
  <c r="D27" i="3"/>
  <c r="D6" i="3"/>
  <c r="H6" i="2"/>
  <c r="H8" i="2"/>
  <c r="E22" i="4" l="1"/>
  <c r="E23" i="4" s="1"/>
  <c r="G21" i="6"/>
  <c r="E11" i="8" s="1"/>
  <c r="F18" i="7"/>
  <c r="E12" i="8" s="1"/>
  <c r="J10" i="5"/>
  <c r="E52" i="4"/>
  <c r="E53" i="4" s="1"/>
  <c r="E38" i="4"/>
  <c r="E39" i="4" s="1"/>
  <c r="E56" i="4" l="1"/>
  <c r="J12" i="5" s="1"/>
  <c r="J14" i="5" s="1"/>
  <c r="J21" i="5" l="1"/>
  <c r="J22" i="5"/>
  <c r="J23" i="5"/>
  <c r="D35" i="5"/>
  <c r="S36" i="5"/>
  <c r="P36" i="5"/>
  <c r="M36" i="5"/>
  <c r="J36" i="5"/>
  <c r="G36" i="5"/>
  <c r="S22" i="5"/>
  <c r="P22" i="5"/>
  <c r="M22" i="5"/>
  <c r="G22" i="5"/>
  <c r="G21" i="5"/>
  <c r="D21" i="5"/>
  <c r="D36" i="5"/>
  <c r="S37" i="5"/>
  <c r="P37" i="5"/>
  <c r="M37" i="5"/>
  <c r="J37" i="5"/>
  <c r="G37" i="5"/>
  <c r="S23" i="5"/>
  <c r="P23" i="5"/>
  <c r="M23" i="5"/>
  <c r="G23" i="5"/>
  <c r="D22" i="5"/>
  <c r="D37" i="5"/>
  <c r="S34" i="5"/>
  <c r="P34" i="5"/>
  <c r="M34" i="5"/>
  <c r="J34" i="5"/>
  <c r="G34" i="5"/>
  <c r="S24" i="5"/>
  <c r="P24" i="5"/>
  <c r="M24" i="5"/>
  <c r="G24" i="5"/>
  <c r="D23" i="5"/>
  <c r="S35" i="5"/>
  <c r="P35" i="5"/>
  <c r="M35" i="5"/>
  <c r="J35" i="5"/>
  <c r="G35" i="5"/>
  <c r="D34" i="5"/>
  <c r="S21" i="5"/>
  <c r="P21" i="5"/>
  <c r="M21" i="5"/>
  <c r="D24" i="5"/>
  <c r="J32" i="5"/>
  <c r="P32" i="5"/>
  <c r="S32" i="5"/>
  <c r="G32" i="5"/>
  <c r="D32" i="5"/>
  <c r="M32" i="5"/>
  <c r="D19" i="5"/>
  <c r="P19" i="5"/>
  <c r="M19" i="5"/>
  <c r="J19" i="5"/>
  <c r="S19" i="5"/>
  <c r="L10" i="5"/>
  <c r="G19" i="5"/>
  <c r="L12" i="5"/>
  <c r="J24" i="5"/>
  <c r="S39" i="5" l="1"/>
  <c r="M39" i="5"/>
  <c r="U36" i="5"/>
  <c r="U35" i="5"/>
  <c r="J39" i="5"/>
  <c r="U34" i="5"/>
  <c r="U32" i="5"/>
  <c r="D39" i="5"/>
  <c r="P39" i="5"/>
  <c r="U37" i="5"/>
  <c r="G39" i="5"/>
  <c r="D26" i="5"/>
  <c r="M26" i="5"/>
  <c r="G26" i="5"/>
  <c r="S26" i="5"/>
  <c r="J26" i="5"/>
  <c r="P26" i="5"/>
  <c r="W35" i="5" l="1"/>
  <c r="V35" i="5"/>
  <c r="W36" i="5"/>
  <c r="V36" i="5"/>
  <c r="U39" i="5"/>
  <c r="W32" i="5"/>
  <c r="E10" i="8" s="1"/>
  <c r="V32" i="5"/>
  <c r="W37" i="5"/>
  <c r="V37" i="5"/>
  <c r="V34" i="5"/>
  <c r="W34" i="5"/>
  <c r="X35" i="5" l="1"/>
  <c r="X36" i="5"/>
  <c r="X32" i="5"/>
  <c r="E9" i="8"/>
  <c r="X37" i="5"/>
  <c r="X34" i="5"/>
  <c r="E7" i="8"/>
  <c r="E8" i="8"/>
  <c r="E14" i="8" l="1"/>
  <c r="E17" i="8" l="1"/>
  <c r="E19" i="8" s="1"/>
  <c r="E20" i="8" s="1"/>
  <c r="E21" i="8" s="1"/>
  <c r="D1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C16" authorId="0" shapeId="0" xr:uid="{70A9C5C7-5526-43B2-BEF5-9582941DEB8D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£5,000 Freelance 3D modeller - about 200 hours of work
£300 Business Rates may Fluctuate in 2020-2021
£325 Premises maintenanace
£200 Premises Insurance
£100 Trains may get more expensive if they get closer to hoilday periods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C13" authorId="0" shapeId="0" xr:uid="{F0B870C7-D649-47D2-AF39-B9A8FEEC20F7}">
      <text>
        <r>
          <rPr>
            <b/>
            <sz val="9"/>
            <color indexed="81"/>
            <rFont val="Tahoma"/>
            <charset val="1"/>
          </rPr>
          <t>James:</t>
        </r>
        <r>
          <rPr>
            <sz val="9"/>
            <color indexed="81"/>
            <rFont val="Tahoma"/>
            <charset val="1"/>
          </rPr>
          <t xml:space="preserve">
The Finance Assiasnt Information was Used for the Finance Meetings
(Has no Week Work Time)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D7" authorId="0" shapeId="0" xr:uid="{0B7B8A03-2815-40A3-B52C-A5DACEA03B3A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Happy Coincidence</t>
        </r>
      </text>
    </comment>
    <comment ref="B8" authorId="0" shapeId="0" xr:uid="{D7C85114-946F-4AFB-B896-63D38208BE69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This Guy has no hours, this is because he is contingency for 3D models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B6" authorId="0" shapeId="0" xr:uid="{1CC64408-5CED-4B7C-9F20-3355784CF4DA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https://www.zoopla.co.uk/to-rent/commercial/details/49426033?search_identifier=cb50a4f9af81d9ec7265fe8d55362446
</t>
        </r>
      </text>
    </comment>
    <comment ref="B7" authorId="0" shapeId="0" xr:uid="{12EFD8F4-5923-4354-B061-0DDF6E9B6C81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This might change in the 2019-2020 year so im gonna add £300 to 
Contingency</t>
        </r>
      </text>
    </comment>
    <comment ref="B11" authorId="0" shapeId="0" xr:uid="{7214DEAC-EED9-49B7-9F75-F24B003F1492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£325 - added to Contingency
</t>
        </r>
      </text>
    </comment>
    <comment ref="B12" authorId="0" shapeId="0" xr:uid="{0C9465FD-C0BE-4A1D-B4C9-20ED55AC872A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I think im going to add £200 to contingency.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C10" authorId="0" shapeId="0" xr:uid="{5B6FDE99-C442-4B5D-9EE9-DA9AC091A4C0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One for each Lead Programmer, other for Lead Artist</t>
        </r>
      </text>
    </comment>
  </commentList>
</comments>
</file>

<file path=xl/sharedStrings.xml><?xml version="1.0" encoding="utf-8"?>
<sst xmlns="http://schemas.openxmlformats.org/spreadsheetml/2006/main" count="269" uniqueCount="201">
  <si>
    <t>PROJECT BUDGET PLAN AND COSTING</t>
  </si>
  <si>
    <t>Freelance Contractor Costs</t>
  </si>
  <si>
    <t>Employed Staff Costs</t>
  </si>
  <si>
    <t>Business IT Overhead Costs</t>
  </si>
  <si>
    <t>Business Infrastructure Overhead Costs</t>
  </si>
  <si>
    <t>Project Specific Direct Costs</t>
  </si>
  <si>
    <t>Travel, Accommodation and Subsistence Costs</t>
  </si>
  <si>
    <t>Total Project Costs</t>
  </si>
  <si>
    <t>Total Exc VAT</t>
  </si>
  <si>
    <t>VAT @ 20%</t>
  </si>
  <si>
    <t>TOTAL Project Cost inc VAT</t>
  </si>
  <si>
    <t>Amount</t>
  </si>
  <si>
    <t>Contingency (insert %)</t>
  </si>
  <si>
    <t>Profit (insert %)</t>
  </si>
  <si>
    <t>Name</t>
  </si>
  <si>
    <t>Role</t>
  </si>
  <si>
    <t>Annual Salary</t>
  </si>
  <si>
    <t>Daily Rate</t>
  </si>
  <si>
    <t>Project Cost</t>
  </si>
  <si>
    <t>Item</t>
  </si>
  <si>
    <t>Cost Per Month</t>
  </si>
  <si>
    <t>Cost Per Year</t>
  </si>
  <si>
    <t>Notes/Assumptions</t>
  </si>
  <si>
    <t>Premises Rent</t>
  </si>
  <si>
    <t>Business Rates</t>
  </si>
  <si>
    <t>Utilities - Gas</t>
  </si>
  <si>
    <t>Utilities - Electric</t>
  </si>
  <si>
    <t>Utilities - Water</t>
  </si>
  <si>
    <t>Telecom - Landline</t>
  </si>
  <si>
    <t>Telecom - Mobile</t>
  </si>
  <si>
    <t>Internet and Broadband</t>
  </si>
  <si>
    <t>Data Cloud Storage</t>
  </si>
  <si>
    <t>Premises Maintenance</t>
  </si>
  <si>
    <t>Premises Insurance</t>
  </si>
  <si>
    <t>Premises Cleaning</t>
  </si>
  <si>
    <t>Professional Services - Legal</t>
  </si>
  <si>
    <t>Marketing and Promotion</t>
  </si>
  <si>
    <t>Stationery and Consumables</t>
  </si>
  <si>
    <t>Insurance - Employer/PL/Contents</t>
  </si>
  <si>
    <t>TOTAL FREELANCE CONTRACTOR COSTS</t>
  </si>
  <si>
    <t>TOTAL MONTHLY INFRASTRUCTURE OVERHEAD COST</t>
  </si>
  <si>
    <t>System 1:</t>
  </si>
  <si>
    <t>Purchase Cost</t>
  </si>
  <si>
    <t>Lifesan (months)</t>
  </si>
  <si>
    <t>Cost per month</t>
  </si>
  <si>
    <t xml:space="preserve">Annual IT Infrastructure Budget </t>
  </si>
  <si>
    <t>(eg server, backbone and network)</t>
  </si>
  <si>
    <t>Annual</t>
  </si>
  <si>
    <t xml:space="preserve">Total Monthly Cost per system </t>
  </si>
  <si>
    <t>Total Monthly Cost of all system units</t>
  </si>
  <si>
    <t>Number of Systems in use for project:</t>
  </si>
  <si>
    <t>System 2:</t>
  </si>
  <si>
    <t>Design and Modelling</t>
  </si>
  <si>
    <t>Z-brush</t>
  </si>
  <si>
    <t>Maya</t>
  </si>
  <si>
    <t>MS Visual Studio</t>
  </si>
  <si>
    <t>System 3:</t>
  </si>
  <si>
    <t>TOTAL MONTHLY IT OVERHEAD COST</t>
  </si>
  <si>
    <t>Number of projects scheduled for the year</t>
  </si>
  <si>
    <t>SPECIFIC COMPUTER SYSTEMS</t>
  </si>
  <si>
    <t>Jan</t>
  </si>
  <si>
    <t>Feb</t>
  </si>
  <si>
    <t>Mar</t>
  </si>
  <si>
    <t>Apr</t>
  </si>
  <si>
    <t>May</t>
  </si>
  <si>
    <t>Jun</t>
  </si>
  <si>
    <t>Aug</t>
  </si>
  <si>
    <t>% Load</t>
  </si>
  <si>
    <t>Inf and IT OH Cost</t>
  </si>
  <si>
    <t>TOTAL MONTHLY OVERHEAD COST</t>
  </si>
  <si>
    <t>Budget for Project:</t>
  </si>
  <si>
    <t>Other Projects:</t>
  </si>
  <si>
    <t>TOTAL COST Per PROJECT</t>
  </si>
  <si>
    <t>Inf Cost</t>
  </si>
  <si>
    <t>IT Cost</t>
  </si>
  <si>
    <t>Total Check</t>
  </si>
  <si>
    <t>%</t>
  </si>
  <si>
    <t>ITEM</t>
  </si>
  <si>
    <t>NOTES</t>
  </si>
  <si>
    <t>UNIT COST</t>
  </si>
  <si>
    <t>QTY</t>
  </si>
  <si>
    <t>TOTAL COST</t>
  </si>
  <si>
    <t>UNIT OF SUPPLY</t>
  </si>
  <si>
    <t>TOTAL PROJECT SPECIFIC COSTS</t>
  </si>
  <si>
    <t>TOTAL TRAVEL, ACCOMMODATION and SUBSISTENCE COSTS</t>
  </si>
  <si>
    <t>2: FREELANCE CONTRACTOR COSTS</t>
  </si>
  <si>
    <t>3: BUSINESS INFRASTRUCTURE OVERHEAD COST</t>
  </si>
  <si>
    <t>4: BUSINESS IT OVERHEAD COST</t>
  </si>
  <si>
    <t>3 and 4: PROJECT OVERHEAD LOADING</t>
  </si>
  <si>
    <t>5: PROJECT SPECIFIC COSTS</t>
  </si>
  <si>
    <t>6: TRAVEL,ACCOMMODATION and SUBSITENCE COSTS - directly related to the project</t>
  </si>
  <si>
    <t>Tender Document Reference</t>
  </si>
  <si>
    <t>You MUST insert the PROJECT for which you are creating the budget FIRST and the 'other' projects underneath</t>
  </si>
  <si>
    <t>Monthly Business Infrastructure Overhead Cost (from previous sheet)</t>
  </si>
  <si>
    <t>Monthly Business IT Overhead Cost (from previous sheet)</t>
  </si>
  <si>
    <t>Simply type in the % loading for each project in each month - the spreadsheet will do ALL the other work for you!</t>
  </si>
  <si>
    <t>Staff Name</t>
  </si>
  <si>
    <t>Weighting</t>
  </si>
  <si>
    <t>Weighted Salary</t>
  </si>
  <si>
    <t>COST</t>
  </si>
  <si>
    <t>TOTAL SALARIES INC NI</t>
  </si>
  <si>
    <t>Jul</t>
  </si>
  <si>
    <t>Sep</t>
  </si>
  <si>
    <t>Oct</t>
  </si>
  <si>
    <t>Nov</t>
  </si>
  <si>
    <t>Dec</t>
  </si>
  <si>
    <t>PROJECT COST SUMMARY for Project</t>
  </si>
  <si>
    <t>3.1.1</t>
  </si>
  <si>
    <t>3.1.2</t>
  </si>
  <si>
    <t>3.1.3</t>
  </si>
  <si>
    <t>3.1.4</t>
  </si>
  <si>
    <t>3.1.5</t>
  </si>
  <si>
    <t>3.1.6</t>
  </si>
  <si>
    <t>3.1.7</t>
  </si>
  <si>
    <t>Staff Costs</t>
  </si>
  <si>
    <t>Cost/Hour</t>
  </si>
  <si>
    <t>Annual Salary Inc. NI</t>
  </si>
  <si>
    <t>James Ford</t>
  </si>
  <si>
    <t>Managing Director</t>
  </si>
  <si>
    <t>Technical Director</t>
  </si>
  <si>
    <t>Lead Developer</t>
  </si>
  <si>
    <t>Junior Developer 1</t>
  </si>
  <si>
    <t>Junior Developer 2</t>
  </si>
  <si>
    <t>3D Artist &amp; Modeller</t>
  </si>
  <si>
    <t>2D/3D Artist &amp; GUI Designer</t>
  </si>
  <si>
    <t>Finance</t>
  </si>
  <si>
    <t>TOTAL HRS</t>
  </si>
  <si>
    <t>Total Days</t>
  </si>
  <si>
    <t>Total WKs</t>
  </si>
  <si>
    <t>Weekly Team Meeting</t>
  </si>
  <si>
    <t>Weeky Finance Meeting</t>
  </si>
  <si>
    <t>Monthly Museum Meeting</t>
  </si>
  <si>
    <t>MD</t>
  </si>
  <si>
    <t>MD, TD, LD, LA, JA</t>
  </si>
  <si>
    <t>MD, FA</t>
  </si>
  <si>
    <t>3D Modeller</t>
  </si>
  <si>
    <t>Videography Company</t>
  </si>
  <si>
    <t>Sound Designer</t>
  </si>
  <si>
    <t>Hourly Rate</t>
  </si>
  <si>
    <t>No. Days Worked</t>
  </si>
  <si>
    <t>No. Hours Worked</t>
  </si>
  <si>
    <t>Tom W.</t>
  </si>
  <si>
    <t>Conor O.</t>
  </si>
  <si>
    <t>Martin M.</t>
  </si>
  <si>
    <t>Jurassic Adventure</t>
  </si>
  <si>
    <t>Big Cat Adventures</t>
  </si>
  <si>
    <t>Easy Maths Tables</t>
  </si>
  <si>
    <t>Panda Protection</t>
  </si>
  <si>
    <t>Marwell Online</t>
  </si>
  <si>
    <t>Managing/Technical Director</t>
  </si>
  <si>
    <t>Programmers</t>
  </si>
  <si>
    <t>Workbook states business as a Medium Business, (Smarter Business, 2019) states average gas comsumpsion for medium businesses.</t>
  </si>
  <si>
    <t>Workbook states business as a Medium Business, (Smarter Business, 2019) states average electricity comsumpsion for medium businesses.</t>
  </si>
  <si>
    <t>Workbook states business as a Medium Business, (Business Electricity Prices, 2019) states average water comsumpsion for medium businesses.</t>
  </si>
  <si>
    <t>Rateable According to .Gov = £11,750. Business Multiplier for According to .Gov = £0.49.3. Business Rate = £11,750 * £0.49 = £5,757.50</t>
  </si>
  <si>
    <t>I couldn’t find a huge amount of info for maintance, this is a suggestion from (Tax Insider, 2013). It also states that it might be a good idea to have .5 as Contingency</t>
  </si>
  <si>
    <t>The average insurance cost across all business types in the UK is £796.30 (Bought by Many, 2018). Again going from guess work, I might increase slightly then add some to contingency</t>
  </si>
  <si>
    <t>(Clean Genie Bournmouth, 2019) £30 for Weekly Office Clean.</t>
  </si>
  <si>
    <t>You can get Fibre-Optic phone lines for medium businesses (Virgin Media, 2019) for £27.50. This is minimum amount, I cant find information if this is a single phone line, so I assume its for multiple.</t>
  </si>
  <si>
    <t>This is for 2 Samsung Galaxy S10, Business Mobiles for the two Directors to make sure they can always get in touch with the office, these are with Virgin Media &amp; include, Data Free Messaging, Unlimited Calls &amp; Texts, and data rollover</t>
  </si>
  <si>
    <t>Virgin Media providing 350Mbps, 20Mbps Upload, 5 Static IP's for £53/month</t>
  </si>
  <si>
    <t>Cloud Storage for Each developing/Directing member of staff (7), One Drive offers unlimited cloud storage per/user, with unlimited file size uploading, this is more relevent for high poly renders &amp; game file sized files. (£7.50 * 7/month)</t>
  </si>
  <si>
    <t>James Braund charges around £200/hr, wont need legal work often just a few times throughout the year to make all of the nesscary contracts.</t>
  </si>
  <si>
    <t>This is according to the quote I got from (Money Super Market, 2019).</t>
  </si>
  <si>
    <t>According to (Legal Support Network, 2018) a good rule of thumb is £120/person/yr.</t>
  </si>
  <si>
    <t>Nearly all references that I have found that speak about how much you should spend on marketing apps, have all said to pay no marketing on Free-To-Use apps, however we are gonna spend a small amount on marketing because this is to promote the NHM's new exhibit</t>
  </si>
  <si>
    <t>Chocolate/Sweets</t>
  </si>
  <si>
    <t>Prizes for Activity Testing</t>
  </si>
  <si>
    <t>Once</t>
  </si>
  <si>
    <t>Prize for Fact Collecting</t>
  </si>
  <si>
    <t>Chocolate Dinosaur</t>
  </si>
  <si>
    <t>Prize for Applciation Testing</t>
  </si>
  <si>
    <t>Catering</t>
  </si>
  <si>
    <t>Feeding the Kids in Application Testing</t>
  </si>
  <si>
    <t>Travel to NHM &amp; back</t>
  </si>
  <si>
    <t>Managing Director To London</t>
  </si>
  <si>
    <t>Video Company To London</t>
  </si>
  <si>
    <t>Travel to NHM</t>
  </si>
  <si>
    <t>Video Compant Hotel</t>
  </si>
  <si>
    <t>Stay in london to film</t>
  </si>
  <si>
    <t>Return to Bounremouth</t>
  </si>
  <si>
    <t>Video Company Come Home</t>
  </si>
  <si>
    <t>External Harddrive</t>
  </si>
  <si>
    <t>1TB Back-up HDD * 2</t>
  </si>
  <si>
    <t>PC - i5-8400, 8Gb Ram, 1 Tb HD &amp; 128GB SSD &amp; Win 10</t>
  </si>
  <si>
    <t>21.5" Monitor</t>
  </si>
  <si>
    <t>.</t>
  </si>
  <si>
    <t>Substance Painter</t>
  </si>
  <si>
    <t>MS Office 2017</t>
  </si>
  <si>
    <t>MS Project Pro 2017</t>
  </si>
  <si>
    <t>2 x 24" monitors</t>
  </si>
  <si>
    <t>PC - i7-8700, 16Gb Ram, 2 Tb HD &amp; Win 10 &amp; Nvidia RTX 2070 &amp; 240 SSD</t>
  </si>
  <si>
    <t>Layla Lynch</t>
  </si>
  <si>
    <t>Emma Brady</t>
  </si>
  <si>
    <t>Emanuel Findlay</t>
  </si>
  <si>
    <t>Gus Donaldson</t>
  </si>
  <si>
    <t>Willa Ford</t>
  </si>
  <si>
    <t>Solomon Arellano</t>
  </si>
  <si>
    <t>Ziggy Escobar</t>
  </si>
  <si>
    <t>This is a rental property in the Bournemouth/Poole Area that is 1,092 sq ft. as close to the original size stated in the Workbook.</t>
  </si>
  <si>
    <t>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</si>
</sst>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&quot;£&quot;#,##0.00"/>
    <numFmt numFmtId="165" formatCode="&quot;£&quot;#,##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6" fillId="5" borderId="14" applyNumberFormat="0" applyAlignment="0" applyProtection="0"/>
    <xf numFmtId="0" fontId="17" fillId="5" borderId="13" applyNumberFormat="0" applyAlignment="0" applyProtection="0"/>
  </cellStyleXfs>
  <cellXfs count="1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0" fillId="0" borderId="1" xfId="0" applyNumberFormat="1" applyBorder="1"/>
    <xf numFmtId="0" fontId="6" fillId="0" borderId="1" xfId="0" applyFont="1" applyBorder="1"/>
    <xf numFmtId="0" fontId="10" fillId="0" borderId="0" xfId="0" applyFon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2" fillId="2" borderId="4" xfId="0" applyFont="1" applyFill="1" applyBorder="1"/>
    <xf numFmtId="0" fontId="10" fillId="0" borderId="0" xfId="0" applyFont="1" applyAlignment="1">
      <alignment wrapText="1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4" fontId="13" fillId="2" borderId="3" xfId="0" applyNumberFormat="1" applyFont="1" applyFill="1" applyBorder="1"/>
    <xf numFmtId="164" fontId="2" fillId="0" borderId="1" xfId="0" applyNumberFormat="1" applyFont="1" applyBorder="1"/>
    <xf numFmtId="164" fontId="12" fillId="2" borderId="1" xfId="0" applyNumberFormat="1" applyFont="1" applyFill="1" applyBorder="1"/>
    <xf numFmtId="164" fontId="1" fillId="0" borderId="1" xfId="0" applyNumberFormat="1" applyFont="1" applyBorder="1" applyProtection="1">
      <protection locked="0"/>
    </xf>
    <xf numFmtId="164" fontId="0" fillId="0" borderId="0" xfId="0" applyNumberFormat="1"/>
    <xf numFmtId="164" fontId="13" fillId="2" borderId="1" xfId="0" applyNumberFormat="1" applyFont="1" applyFill="1" applyBorder="1"/>
    <xf numFmtId="164" fontId="12" fillId="2" borderId="3" xfId="0" applyNumberFormat="1" applyFont="1" applyFill="1" applyBorder="1"/>
    <xf numFmtId="0" fontId="11" fillId="0" borderId="0" xfId="0" applyFont="1"/>
    <xf numFmtId="0" fontId="0" fillId="0" borderId="5" xfId="0" applyBorder="1"/>
    <xf numFmtId="0" fontId="4" fillId="3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4" fillId="0" borderId="1" xfId="0" applyFont="1" applyBorder="1"/>
    <xf numFmtId="164" fontId="2" fillId="3" borderId="1" xfId="0" applyNumberFormat="1" applyFont="1" applyFill="1" applyBorder="1"/>
    <xf numFmtId="164" fontId="14" fillId="0" borderId="1" xfId="0" applyNumberFormat="1" applyFont="1" applyBorder="1"/>
    <xf numFmtId="164" fontId="12" fillId="0" borderId="1" xfId="0" applyNumberFormat="1" applyFont="1" applyBorder="1"/>
    <xf numFmtId="0" fontId="7" fillId="2" borderId="1" xfId="0" applyFont="1" applyFill="1" applyBorder="1"/>
    <xf numFmtId="164" fontId="0" fillId="3" borderId="1" xfId="0" applyNumberFormat="1" applyFill="1" applyBorder="1"/>
    <xf numFmtId="0" fontId="0" fillId="0" borderId="8" xfId="0" applyBorder="1"/>
    <xf numFmtId="0" fontId="0" fillId="0" borderId="11" xfId="0" applyBorder="1"/>
    <xf numFmtId="9" fontId="8" fillId="0" borderId="1" xfId="0" applyNumberFormat="1" applyFont="1" applyBorder="1"/>
    <xf numFmtId="164" fontId="8" fillId="0" borderId="1" xfId="0" applyNumberFormat="1" applyFont="1" applyBorder="1"/>
    <xf numFmtId="164" fontId="8" fillId="3" borderId="1" xfId="0" applyNumberFormat="1" applyFont="1" applyFill="1" applyBorder="1"/>
    <xf numFmtId="0" fontId="8" fillId="3" borderId="1" xfId="0" applyFont="1" applyFill="1" applyBorder="1"/>
    <xf numFmtId="0" fontId="0" fillId="0" borderId="12" xfId="0" applyBorder="1"/>
    <xf numFmtId="0" fontId="0" fillId="0" borderId="1" xfId="0" applyBorder="1" applyAlignment="1" applyProtection="1">
      <alignment wrapText="1"/>
      <protection locked="0"/>
    </xf>
    <xf numFmtId="0" fontId="2" fillId="0" borderId="0" xfId="0" applyFont="1"/>
    <xf numFmtId="0" fontId="2" fillId="4" borderId="1" xfId="0" applyFont="1" applyFill="1" applyBorder="1"/>
    <xf numFmtId="6" fontId="0" fillId="0" borderId="1" xfId="0" applyNumberFormat="1" applyBorder="1"/>
    <xf numFmtId="9" fontId="0" fillId="0" borderId="1" xfId="0" applyNumberFormat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164" fontId="13" fillId="0" borderId="1" xfId="0" applyNumberFormat="1" applyFont="1" applyBorder="1"/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165" fontId="0" fillId="0" borderId="1" xfId="0" applyNumberFormat="1" applyBorder="1"/>
    <xf numFmtId="0" fontId="20" fillId="0" borderId="1" xfId="0" applyFont="1" applyBorder="1" applyProtection="1">
      <protection locked="0"/>
    </xf>
    <xf numFmtId="164" fontId="20" fillId="0" borderId="1" xfId="0" applyNumberFormat="1" applyFont="1" applyBorder="1" applyProtection="1">
      <protection locked="0"/>
    </xf>
    <xf numFmtId="0" fontId="17" fillId="5" borderId="13" xfId="2"/>
    <xf numFmtId="164" fontId="20" fillId="0" borderId="1" xfId="0" applyNumberFormat="1" applyFont="1" applyBorder="1" applyAlignment="1">
      <alignment vertical="center"/>
    </xf>
    <xf numFmtId="164" fontId="2" fillId="0" borderId="0" xfId="0" applyNumberFormat="1" applyFont="1"/>
    <xf numFmtId="0" fontId="24" fillId="0" borderId="0" xfId="0" applyFont="1" applyAlignment="1">
      <alignment wrapText="1"/>
    </xf>
    <xf numFmtId="9" fontId="23" fillId="0" borderId="1" xfId="0" applyNumberFormat="1" applyFont="1" applyBorder="1" applyProtection="1">
      <protection locked="0"/>
    </xf>
    <xf numFmtId="164" fontId="23" fillId="0" borderId="1" xfId="0" applyNumberFormat="1" applyFont="1" applyBorder="1"/>
    <xf numFmtId="164" fontId="23" fillId="3" borderId="1" xfId="0" applyNumberFormat="1" applyFont="1" applyFill="1" applyBorder="1"/>
    <xf numFmtId="9" fontId="20" fillId="2" borderId="2" xfId="0" applyNumberFormat="1" applyFont="1" applyFill="1" applyBorder="1"/>
    <xf numFmtId="9" fontId="20" fillId="0" borderId="1" xfId="0" applyNumberFormat="1" applyFont="1" applyBorder="1" applyProtection="1">
      <protection locked="0"/>
    </xf>
    <xf numFmtId="164" fontId="20" fillId="0" borderId="1" xfId="0" applyNumberFormat="1" applyFont="1" applyBorder="1"/>
    <xf numFmtId="164" fontId="20" fillId="3" borderId="1" xfId="0" applyNumberFormat="1" applyFont="1" applyFill="1" applyBorder="1"/>
    <xf numFmtId="0" fontId="20" fillId="0" borderId="1" xfId="0" applyFont="1" applyBorder="1" applyAlignment="1" applyProtection="1">
      <alignment wrapText="1"/>
      <protection locked="0"/>
    </xf>
    <xf numFmtId="6" fontId="20" fillId="0" borderId="1" xfId="0" applyNumberFormat="1" applyFont="1" applyBorder="1" applyProtection="1">
      <protection locked="0"/>
    </xf>
    <xf numFmtId="9" fontId="23" fillId="0" borderId="1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16" fillId="5" borderId="14" xfId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23" fillId="0" borderId="2" xfId="0" applyFont="1" applyBorder="1" applyAlignment="1" applyProtection="1">
      <alignment horizontal="left"/>
      <protection locked="0"/>
    </xf>
    <xf numFmtId="0" fontId="23" fillId="0" borderId="4" xfId="0" applyFont="1" applyBorder="1" applyAlignment="1" applyProtection="1">
      <alignment horizontal="left"/>
      <protection locked="0"/>
    </xf>
    <xf numFmtId="0" fontId="23" fillId="0" borderId="3" xfId="0" applyFont="1" applyBorder="1" applyAlignment="1" applyProtection="1">
      <alignment horizontal="left"/>
      <protection locked="0"/>
    </xf>
    <xf numFmtId="0" fontId="3" fillId="0" borderId="10" xfId="0" applyFont="1" applyBorder="1"/>
    <xf numFmtId="0" fontId="3" fillId="0" borderId="8" xfId="0" applyFont="1" applyBorder="1"/>
    <xf numFmtId="0" fontId="0" fillId="0" borderId="7" xfId="0" applyBorder="1"/>
    <xf numFmtId="0" fontId="0" fillId="0" borderId="5" xfId="0" applyBorder="1"/>
    <xf numFmtId="164" fontId="20" fillId="0" borderId="9" xfId="0" applyNumberFormat="1" applyFont="1" applyBorder="1" applyProtection="1">
      <protection locked="0"/>
    </xf>
    <xf numFmtId="164" fontId="20" fillId="0" borderId="6" xfId="0" applyNumberFormat="1" applyFont="1" applyBorder="1" applyProtection="1">
      <protection locked="0"/>
    </xf>
    <xf numFmtId="0" fontId="20" fillId="0" borderId="2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0" fillId="0" borderId="4" xfId="0" applyFont="1" applyBorder="1" applyProtection="1">
      <protection locked="0"/>
    </xf>
    <xf numFmtId="0" fontId="20" fillId="0" borderId="3" xfId="0" applyFont="1" applyBorder="1" applyProtection="1">
      <protection locked="0"/>
    </xf>
    <xf numFmtId="164" fontId="0" fillId="0" borderId="9" xfId="0" applyNumberFormat="1" applyBorder="1"/>
    <xf numFmtId="164" fontId="0" fillId="0" borderId="6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20" fillId="2" borderId="4" xfId="0" applyNumberFormat="1" applyFon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3" fillId="2" borderId="4" xfId="0" applyFont="1" applyFill="1" applyBorder="1"/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Totals!$E$6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31-4DC4-BF4B-30E727D43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31-4DC4-BF4B-30E727D43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C31-4DC4-BF4B-30E727D436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C31-4DC4-BF4B-30E727D436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C31-4DC4-BF4B-30E727D436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C31-4DC4-BF4B-30E727D436F7}"/>
              </c:ext>
            </c:extLst>
          </c:dPt>
          <c:cat>
            <c:multiLvlStrRef>
              <c:f>Totals!$B$7:$D$12</c:f>
              <c:multiLvlStrCache>
                <c:ptCount val="6"/>
                <c:lvl>
                  <c:pt idx="0">
                    <c:v>Employed Staff Costs</c:v>
                  </c:pt>
                  <c:pt idx="1">
                    <c:v>Freelance Contractor Costs</c:v>
                  </c:pt>
                  <c:pt idx="2">
                    <c:v>Business Infrastructure Overhead Costs</c:v>
                  </c:pt>
                  <c:pt idx="3">
                    <c:v>Business IT Overhead Costs</c:v>
                  </c:pt>
                  <c:pt idx="4">
                    <c:v>Project Specific Direct Costs</c:v>
                  </c:pt>
                  <c:pt idx="5">
                    <c:v>Travel, Accommodation and Subsistence Costs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Totals!$E$7:$E$12</c:f>
              <c:numCache>
                <c:formatCode>"£"#,##0.00</c:formatCode>
                <c:ptCount val="6"/>
                <c:pt idx="0">
                  <c:v>76040.760000000009</c:v>
                </c:pt>
                <c:pt idx="1">
                  <c:v>4620</c:v>
                </c:pt>
                <c:pt idx="2">
                  <c:v>12637.083581999996</c:v>
                </c:pt>
                <c:pt idx="3">
                  <c:v>6764.3519231111104</c:v>
                </c:pt>
                <c:pt idx="4">
                  <c:v>728.6400000000001</c:v>
                </c:pt>
                <c:pt idx="5">
                  <c:v>1760.9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0-4339-BA9A-519B130FF02F}"/>
            </c:ext>
          </c:extLst>
        </c:ser>
        <c:ser>
          <c:idx val="1"/>
          <c:order val="1"/>
          <c:tx>
            <c:strRef>
              <c:f>Totals!$F$6</c:f>
              <c:strCache>
                <c:ptCount val="1"/>
                <c:pt idx="0">
                  <c:v>Tender Document Reference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C31-4DC4-BF4B-30E727D43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C31-4DC4-BF4B-30E727D43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C31-4DC4-BF4B-30E727D436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C31-4DC4-BF4B-30E727D436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C31-4DC4-BF4B-30E727D436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C31-4DC4-BF4B-30E727D436F7}"/>
              </c:ext>
            </c:extLst>
          </c:dPt>
          <c:cat>
            <c:multiLvlStrRef>
              <c:f>Totals!$B$7:$D$12</c:f>
              <c:multiLvlStrCache>
                <c:ptCount val="6"/>
                <c:lvl>
                  <c:pt idx="0">
                    <c:v>Employed Staff Costs</c:v>
                  </c:pt>
                  <c:pt idx="1">
                    <c:v>Freelance Contractor Costs</c:v>
                  </c:pt>
                  <c:pt idx="2">
                    <c:v>Business Infrastructure Overhead Costs</c:v>
                  </c:pt>
                  <c:pt idx="3">
                    <c:v>Business IT Overhead Costs</c:v>
                  </c:pt>
                  <c:pt idx="4">
                    <c:v>Project Specific Direct Costs</c:v>
                  </c:pt>
                  <c:pt idx="5">
                    <c:v>Travel, Accommodation and Subsistence Costs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Totals!$F$7:$F$12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0-4339-BA9A-519B130F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90487</xdr:rowOff>
    </xdr:from>
    <xdr:to>
      <xdr:col>14</xdr:col>
      <xdr:colOff>85725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F83ED-AF03-4E31-9D74-79800A9CA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6"/>
  <sheetViews>
    <sheetView tabSelected="1" zoomScaleNormal="100" workbookViewId="0">
      <selection activeCell="C27" sqref="C27"/>
    </sheetView>
  </sheetViews>
  <sheetFormatPr defaultColWidth="8.85546875" defaultRowHeight="15" x14ac:dyDescent="0.25"/>
  <cols>
    <col min="1" max="1" width="3.42578125" customWidth="1"/>
    <col min="2" max="2" width="4.42578125" customWidth="1"/>
    <col min="3" max="3" width="40.28515625" customWidth="1"/>
    <col min="4" max="4" width="6.7109375" customWidth="1"/>
    <col min="5" max="5" width="16.7109375" customWidth="1"/>
    <col min="6" max="6" width="13.28515625" customWidth="1"/>
  </cols>
  <sheetData>
    <row r="1" spans="1:6" ht="23.25" x14ac:dyDescent="0.35">
      <c r="A1" s="3" t="s">
        <v>0</v>
      </c>
    </row>
    <row r="3" spans="1:6" ht="18.75" x14ac:dyDescent="0.3">
      <c r="A3" s="2" t="s">
        <v>106</v>
      </c>
    </row>
    <row r="4" spans="1:6" ht="18.75" x14ac:dyDescent="0.3">
      <c r="A4" s="2"/>
    </row>
    <row r="5" spans="1:6" ht="18.75" x14ac:dyDescent="0.3">
      <c r="A5" s="2"/>
    </row>
    <row r="6" spans="1:6" ht="45" x14ac:dyDescent="0.25">
      <c r="B6" s="5"/>
      <c r="C6" s="5"/>
      <c r="D6" s="5"/>
      <c r="E6" s="66" t="s">
        <v>11</v>
      </c>
      <c r="F6" s="67" t="s">
        <v>91</v>
      </c>
    </row>
    <row r="7" spans="1:6" s="55" customFormat="1" ht="20.100000000000001" customHeight="1" x14ac:dyDescent="0.25">
      <c r="B7" s="56">
        <v>1</v>
      </c>
      <c r="C7" s="87" t="s">
        <v>2</v>
      </c>
      <c r="D7" s="88"/>
      <c r="E7" s="72">
        <f>SUM(Staff!L20)</f>
        <v>76040.760000000009</v>
      </c>
      <c r="F7" s="58" t="s">
        <v>108</v>
      </c>
    </row>
    <row r="8" spans="1:6" s="55" customFormat="1" ht="20.100000000000001" customHeight="1" x14ac:dyDescent="0.25">
      <c r="B8" s="56">
        <v>2</v>
      </c>
      <c r="C8" s="87" t="s">
        <v>1</v>
      </c>
      <c r="D8" s="88"/>
      <c r="E8" s="72">
        <f>SUM(Freelance!H11)</f>
        <v>4620</v>
      </c>
      <c r="F8" s="58" t="s">
        <v>108</v>
      </c>
    </row>
    <row r="9" spans="1:6" s="55" customFormat="1" ht="20.100000000000001" customHeight="1" x14ac:dyDescent="0.25">
      <c r="B9" s="56">
        <v>3</v>
      </c>
      <c r="C9" s="87" t="s">
        <v>4</v>
      </c>
      <c r="D9" s="88"/>
      <c r="E9" s="57">
        <f>SUM('OH Loading'!V32)</f>
        <v>12637.083581999996</v>
      </c>
      <c r="F9" s="58" t="s">
        <v>109</v>
      </c>
    </row>
    <row r="10" spans="1:6" s="55" customFormat="1" ht="20.100000000000001" customHeight="1" x14ac:dyDescent="0.25">
      <c r="B10" s="56">
        <v>4</v>
      </c>
      <c r="C10" s="87" t="s">
        <v>3</v>
      </c>
      <c r="D10" s="88"/>
      <c r="E10" s="57">
        <f>SUM('OH Loading'!W32)</f>
        <v>6764.3519231111104</v>
      </c>
      <c r="F10" s="58" t="s">
        <v>109</v>
      </c>
    </row>
    <row r="11" spans="1:6" s="55" customFormat="1" ht="20.100000000000001" customHeight="1" x14ac:dyDescent="0.25">
      <c r="B11" s="56">
        <v>5</v>
      </c>
      <c r="C11" s="87" t="s">
        <v>5</v>
      </c>
      <c r="D11" s="88"/>
      <c r="E11" s="57">
        <f>SUM('Proj Costs'!G21)</f>
        <v>728.6400000000001</v>
      </c>
      <c r="F11" s="58" t="s">
        <v>110</v>
      </c>
    </row>
    <row r="12" spans="1:6" s="55" customFormat="1" ht="20.100000000000001" customHeight="1" x14ac:dyDescent="0.25">
      <c r="B12" s="56">
        <v>6</v>
      </c>
      <c r="C12" s="87" t="s">
        <v>6</v>
      </c>
      <c r="D12" s="88"/>
      <c r="E12" s="57">
        <f>SUM(TrcAccSub!F18)</f>
        <v>1760.9</v>
      </c>
      <c r="F12" s="58" t="s">
        <v>111</v>
      </c>
    </row>
    <row r="13" spans="1:6" s="55" customFormat="1" x14ac:dyDescent="0.25">
      <c r="B13" s="59"/>
      <c r="C13" s="59"/>
      <c r="D13" s="59"/>
      <c r="E13" s="60"/>
      <c r="F13" s="61"/>
    </row>
    <row r="14" spans="1:6" s="55" customFormat="1" ht="20.100000000000001" customHeight="1" x14ac:dyDescent="0.25">
      <c r="B14" s="62"/>
      <c r="C14" s="87" t="s">
        <v>7</v>
      </c>
      <c r="D14" s="88"/>
      <c r="E14" s="57">
        <f>SUM(E7:E12)</f>
        <v>102551.73550511111</v>
      </c>
      <c r="F14" s="63"/>
    </row>
    <row r="15" spans="1:6" s="55" customFormat="1" x14ac:dyDescent="0.25">
      <c r="B15" s="59"/>
      <c r="C15" s="59"/>
      <c r="D15" s="59"/>
      <c r="E15" s="60"/>
      <c r="F15" s="61"/>
    </row>
    <row r="16" spans="1:6" s="55" customFormat="1" ht="20.100000000000001" customHeight="1" x14ac:dyDescent="0.25">
      <c r="B16" s="62"/>
      <c r="C16" s="62" t="s">
        <v>12</v>
      </c>
      <c r="D16" s="84">
        <f>SUM(E16/E14)</f>
        <v>5.777571652802211E-2</v>
      </c>
      <c r="E16" s="57">
        <v>5925</v>
      </c>
      <c r="F16" s="58" t="s">
        <v>112</v>
      </c>
    </row>
    <row r="17" spans="2:6" s="55" customFormat="1" ht="20.100000000000001" customHeight="1" x14ac:dyDescent="0.25">
      <c r="B17" s="62"/>
      <c r="C17" s="62" t="s">
        <v>13</v>
      </c>
      <c r="D17" s="84">
        <v>0.1</v>
      </c>
      <c r="E17" s="57">
        <f>SUM(E14*D17)</f>
        <v>10255.173550511112</v>
      </c>
      <c r="F17" s="58" t="s">
        <v>113</v>
      </c>
    </row>
    <row r="18" spans="2:6" s="55" customFormat="1" x14ac:dyDescent="0.25">
      <c r="B18" s="59"/>
      <c r="C18" s="59"/>
      <c r="D18" s="59"/>
      <c r="E18" s="60"/>
      <c r="F18" s="61"/>
    </row>
    <row r="19" spans="2:6" s="55" customFormat="1" ht="21.95" customHeight="1" x14ac:dyDescent="0.25">
      <c r="B19" s="62"/>
      <c r="C19" s="85" t="s">
        <v>8</v>
      </c>
      <c r="D19" s="86"/>
      <c r="E19" s="64">
        <f>SUM(E14:E17)</f>
        <v>118731.90905562222</v>
      </c>
      <c r="F19" s="58"/>
    </row>
    <row r="20" spans="2:6" s="55" customFormat="1" ht="20.100000000000001" customHeight="1" x14ac:dyDescent="0.25">
      <c r="B20" s="62"/>
      <c r="C20" s="87" t="s">
        <v>9</v>
      </c>
      <c r="D20" s="88"/>
      <c r="E20" s="57">
        <f>SUM(E19*0.2)</f>
        <v>23746.381811124447</v>
      </c>
      <c r="F20" s="58"/>
    </row>
    <row r="21" spans="2:6" s="55" customFormat="1" ht="33.950000000000003" customHeight="1" x14ac:dyDescent="0.25">
      <c r="B21" s="62"/>
      <c r="C21" s="89" t="s">
        <v>10</v>
      </c>
      <c r="D21" s="90"/>
      <c r="E21" s="65">
        <f>SUM(E19:E20)</f>
        <v>142478.29086674668</v>
      </c>
      <c r="F21" s="58" t="s">
        <v>107</v>
      </c>
    </row>
    <row r="24" spans="2:6" x14ac:dyDescent="0.25">
      <c r="C24" s="54"/>
    </row>
    <row r="26" spans="2:6" x14ac:dyDescent="0.25">
      <c r="E26" s="24"/>
    </row>
  </sheetData>
  <sheetProtection selectLockedCells="1"/>
  <mergeCells count="10">
    <mergeCell ref="C19:D19"/>
    <mergeCell ref="C20:D20"/>
    <mergeCell ref="C21:D21"/>
    <mergeCell ref="C14:D14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0"/>
  <sheetViews>
    <sheetView zoomScale="80" zoomScaleNormal="80" workbookViewId="0">
      <selection activeCell="O13" sqref="O13"/>
    </sheetView>
  </sheetViews>
  <sheetFormatPr defaultColWidth="8.85546875" defaultRowHeight="15" x14ac:dyDescent="0.25"/>
  <cols>
    <col min="1" max="1" width="4.28515625" customWidth="1"/>
    <col min="2" max="2" width="17.85546875" bestFit="1" customWidth="1"/>
    <col min="3" max="3" width="28.85546875" bestFit="1" customWidth="1"/>
    <col min="4" max="4" width="15.28515625" customWidth="1"/>
    <col min="5" max="5" width="19.85546875" bestFit="1" customWidth="1"/>
    <col min="6" max="6" width="11.42578125" customWidth="1"/>
    <col min="7" max="7" width="15.7109375" customWidth="1"/>
    <col min="8" max="8" width="11.7109375" customWidth="1"/>
    <col min="9" max="11" width="12.140625" customWidth="1"/>
    <col min="12" max="12" width="12.7109375" customWidth="1"/>
  </cols>
  <sheetData>
    <row r="2" spans="2:12" x14ac:dyDescent="0.25">
      <c r="D2" s="47"/>
      <c r="E2" s="47"/>
    </row>
    <row r="3" spans="2:12" ht="15.75" x14ac:dyDescent="0.25">
      <c r="B3" s="1" t="s">
        <v>114</v>
      </c>
      <c r="D3" s="47"/>
      <c r="E3" s="47"/>
    </row>
    <row r="5" spans="2:12" x14ac:dyDescent="0.25">
      <c r="B5" s="48" t="s">
        <v>96</v>
      </c>
      <c r="C5" s="48" t="s">
        <v>15</v>
      </c>
      <c r="D5" s="48" t="s">
        <v>16</v>
      </c>
      <c r="E5" s="48" t="s">
        <v>116</v>
      </c>
      <c r="F5" s="48" t="s">
        <v>97</v>
      </c>
      <c r="G5" s="48" t="s">
        <v>98</v>
      </c>
      <c r="H5" s="48" t="s">
        <v>115</v>
      </c>
      <c r="I5" s="48" t="s">
        <v>126</v>
      </c>
      <c r="J5" s="48" t="s">
        <v>127</v>
      </c>
      <c r="K5" s="48" t="s">
        <v>128</v>
      </c>
      <c r="L5" s="48" t="s">
        <v>99</v>
      </c>
    </row>
    <row r="6" spans="2:12" x14ac:dyDescent="0.25">
      <c r="B6" s="4" t="s">
        <v>117</v>
      </c>
      <c r="C6" s="4" t="s">
        <v>118</v>
      </c>
      <c r="D6" s="49">
        <v>45000</v>
      </c>
      <c r="E6" s="49">
        <f>SUM(D6 * 1.38)</f>
        <v>62099.999999999993</v>
      </c>
      <c r="F6" s="50">
        <v>1</v>
      </c>
      <c r="G6" s="49">
        <f>SUM(E6*F6)</f>
        <v>62099.999999999993</v>
      </c>
      <c r="H6" s="9">
        <f>SUM((G6/46.4)/40)</f>
        <v>33.459051724137929</v>
      </c>
      <c r="I6" s="4">
        <v>96</v>
      </c>
      <c r="J6" s="4">
        <f>SUM(I6/8)</f>
        <v>12</v>
      </c>
      <c r="K6" s="4">
        <f>SUM(J6/5)</f>
        <v>2.4</v>
      </c>
      <c r="L6" s="9">
        <v>2866.15</v>
      </c>
    </row>
    <row r="7" spans="2:12" x14ac:dyDescent="0.25">
      <c r="B7" s="4" t="s">
        <v>194</v>
      </c>
      <c r="C7" s="4" t="s">
        <v>119</v>
      </c>
      <c r="D7" s="49">
        <v>45000</v>
      </c>
      <c r="E7" s="49">
        <f t="shared" ref="E7:E13" si="0">SUM(D7 * 1.38)</f>
        <v>62099.999999999993</v>
      </c>
      <c r="F7" s="50">
        <v>1</v>
      </c>
      <c r="G7" s="49">
        <f t="shared" ref="G7:G13" si="1">SUM(E7*F7)</f>
        <v>62099.999999999993</v>
      </c>
      <c r="H7" s="9">
        <f t="shared" ref="H7:H17" si="2">SUM((G7/46.4)/40)</f>
        <v>33.459051724137929</v>
      </c>
      <c r="I7" s="4">
        <v>74</v>
      </c>
      <c r="J7" s="4">
        <f t="shared" ref="J7:J13" si="3">SUM(I7/8)</f>
        <v>9.25</v>
      </c>
      <c r="K7" s="4">
        <f t="shared" ref="K7:K13" si="4">SUM(J7/5)</f>
        <v>1.85</v>
      </c>
      <c r="L7" s="9">
        <v>2209.33</v>
      </c>
    </row>
    <row r="8" spans="2:12" x14ac:dyDescent="0.25">
      <c r="B8" s="4" t="s">
        <v>197</v>
      </c>
      <c r="C8" s="4" t="s">
        <v>120</v>
      </c>
      <c r="D8" s="68">
        <v>34000</v>
      </c>
      <c r="E8" s="49">
        <f t="shared" si="0"/>
        <v>46920</v>
      </c>
      <c r="F8" s="50">
        <v>1</v>
      </c>
      <c r="G8" s="49">
        <f t="shared" si="1"/>
        <v>46920</v>
      </c>
      <c r="H8" s="9">
        <f t="shared" si="2"/>
        <v>25.280172413793103</v>
      </c>
      <c r="I8" s="4">
        <v>960</v>
      </c>
      <c r="J8" s="4">
        <f t="shared" si="3"/>
        <v>120</v>
      </c>
      <c r="K8" s="4">
        <f t="shared" si="4"/>
        <v>24</v>
      </c>
      <c r="L8" s="9">
        <v>21655.38</v>
      </c>
    </row>
    <row r="9" spans="2:12" x14ac:dyDescent="0.25">
      <c r="B9" s="4" t="s">
        <v>192</v>
      </c>
      <c r="C9" s="4" t="s">
        <v>121</v>
      </c>
      <c r="D9" s="68">
        <v>25000</v>
      </c>
      <c r="E9" s="49">
        <f t="shared" si="0"/>
        <v>34500</v>
      </c>
      <c r="F9" s="50">
        <v>1</v>
      </c>
      <c r="G9" s="49">
        <f t="shared" si="1"/>
        <v>34500</v>
      </c>
      <c r="H9" s="9">
        <f t="shared" si="2"/>
        <v>18.588362068965516</v>
      </c>
      <c r="I9" s="4">
        <v>662</v>
      </c>
      <c r="J9" s="4">
        <f t="shared" si="3"/>
        <v>82.75</v>
      </c>
      <c r="K9" s="4">
        <f t="shared" si="4"/>
        <v>16.55</v>
      </c>
      <c r="L9" s="9">
        <v>10980.29</v>
      </c>
    </row>
    <row r="10" spans="2:12" x14ac:dyDescent="0.25">
      <c r="B10" s="4" t="s">
        <v>195</v>
      </c>
      <c r="C10" s="4" t="s">
        <v>122</v>
      </c>
      <c r="D10" s="68">
        <v>23500</v>
      </c>
      <c r="E10" s="49">
        <f t="shared" si="0"/>
        <v>32429.999999999996</v>
      </c>
      <c r="F10" s="50">
        <v>1</v>
      </c>
      <c r="G10" s="49">
        <f t="shared" si="1"/>
        <v>32429.999999999996</v>
      </c>
      <c r="H10" s="9">
        <f t="shared" si="2"/>
        <v>17.473060344827584</v>
      </c>
      <c r="I10" s="4">
        <v>208</v>
      </c>
      <c r="J10" s="4">
        <f t="shared" si="3"/>
        <v>26</v>
      </c>
      <c r="K10" s="4">
        <f t="shared" si="4"/>
        <v>5.2</v>
      </c>
      <c r="L10" s="9">
        <v>3243</v>
      </c>
    </row>
    <row r="11" spans="2:12" x14ac:dyDescent="0.25">
      <c r="B11" s="4" t="s">
        <v>196</v>
      </c>
      <c r="C11" s="4" t="s">
        <v>123</v>
      </c>
      <c r="D11" s="68">
        <v>27500</v>
      </c>
      <c r="E11" s="49">
        <f t="shared" si="0"/>
        <v>37950</v>
      </c>
      <c r="F11" s="50">
        <v>1</v>
      </c>
      <c r="G11" s="49">
        <f t="shared" si="1"/>
        <v>37950</v>
      </c>
      <c r="H11" s="9">
        <f t="shared" si="2"/>
        <v>20.447198275862071</v>
      </c>
      <c r="I11" s="4">
        <v>1024</v>
      </c>
      <c r="J11" s="4">
        <f t="shared" si="3"/>
        <v>128</v>
      </c>
      <c r="K11" s="4">
        <f t="shared" si="4"/>
        <v>25.6</v>
      </c>
      <c r="L11" s="9">
        <v>18683.080000000002</v>
      </c>
    </row>
    <row r="12" spans="2:12" x14ac:dyDescent="0.25">
      <c r="B12" s="4" t="s">
        <v>198</v>
      </c>
      <c r="C12" s="4" t="s">
        <v>124</v>
      </c>
      <c r="D12" s="68">
        <v>25000</v>
      </c>
      <c r="E12" s="49">
        <f t="shared" si="0"/>
        <v>34500</v>
      </c>
      <c r="F12" s="50">
        <v>1</v>
      </c>
      <c r="G12" s="49">
        <f t="shared" si="1"/>
        <v>34500</v>
      </c>
      <c r="H12" s="9">
        <f t="shared" si="2"/>
        <v>18.588362068965516</v>
      </c>
      <c r="I12" s="4">
        <v>550</v>
      </c>
      <c r="J12" s="4">
        <f t="shared" si="3"/>
        <v>68.75</v>
      </c>
      <c r="K12" s="4">
        <f t="shared" si="4"/>
        <v>13.75</v>
      </c>
      <c r="L12" s="9">
        <v>9122.6</v>
      </c>
    </row>
    <row r="13" spans="2:12" x14ac:dyDescent="0.25">
      <c r="B13" s="4" t="s">
        <v>193</v>
      </c>
      <c r="C13" s="4" t="s">
        <v>125</v>
      </c>
      <c r="D13" s="68">
        <v>3000</v>
      </c>
      <c r="E13" s="49">
        <f t="shared" si="0"/>
        <v>4140</v>
      </c>
      <c r="F13" s="50">
        <v>1</v>
      </c>
      <c r="G13" s="49">
        <f t="shared" si="1"/>
        <v>4140</v>
      </c>
      <c r="H13" s="9">
        <f t="shared" si="2"/>
        <v>2.2306034482758621</v>
      </c>
      <c r="I13" s="4">
        <v>0</v>
      </c>
      <c r="J13" s="4">
        <f t="shared" si="3"/>
        <v>0</v>
      </c>
      <c r="K13" s="4">
        <f t="shared" si="4"/>
        <v>0</v>
      </c>
      <c r="L13" s="9">
        <v>0</v>
      </c>
    </row>
    <row r="14" spans="2:12" x14ac:dyDescent="0.25">
      <c r="B14" s="4"/>
      <c r="C14" s="4"/>
      <c r="D14" s="68"/>
      <c r="E14" s="49"/>
      <c r="F14" s="50"/>
      <c r="G14" s="49"/>
      <c r="H14" s="9"/>
      <c r="I14" s="4"/>
      <c r="J14" s="4"/>
      <c r="K14" s="4"/>
      <c r="L14" s="9"/>
    </row>
    <row r="15" spans="2:12" x14ac:dyDescent="0.25">
      <c r="B15" s="4" t="s">
        <v>133</v>
      </c>
      <c r="C15" s="4" t="s">
        <v>129</v>
      </c>
      <c r="D15" s="68">
        <f>SUM(D6:D8,D11,D12)</f>
        <v>176500</v>
      </c>
      <c r="E15" s="49">
        <f>SUM(D15 * 1.38)</f>
        <v>243569.99999999997</v>
      </c>
      <c r="F15" s="50">
        <v>1</v>
      </c>
      <c r="G15" s="49">
        <f>SUM(E15*F15)</f>
        <v>243569.99999999997</v>
      </c>
      <c r="H15" s="9">
        <f t="shared" si="2"/>
        <v>131.23383620689654</v>
      </c>
      <c r="I15" s="4">
        <v>41</v>
      </c>
      <c r="J15" s="4">
        <f>SUM(I15/8)</f>
        <v>5.125</v>
      </c>
      <c r="K15" s="4">
        <f>SUM(J15/5)</f>
        <v>1.0249999999999999</v>
      </c>
      <c r="L15" s="9">
        <v>5380.43</v>
      </c>
    </row>
    <row r="16" spans="2:12" x14ac:dyDescent="0.25">
      <c r="B16" s="4" t="s">
        <v>134</v>
      </c>
      <c r="C16" s="4" t="s">
        <v>130</v>
      </c>
      <c r="D16" s="68">
        <f>SUM(D6,D13)</f>
        <v>48000</v>
      </c>
      <c r="E16" s="49">
        <f>SUM(D16 * 1.38)</f>
        <v>66240</v>
      </c>
      <c r="F16" s="50">
        <v>1</v>
      </c>
      <c r="G16" s="49">
        <f>SUM(E16*F16)</f>
        <v>66240</v>
      </c>
      <c r="H16" s="9">
        <f t="shared" si="2"/>
        <v>35.689655172413794</v>
      </c>
      <c r="I16" s="4">
        <v>42</v>
      </c>
      <c r="J16" s="4">
        <f>SUM(I16/8)</f>
        <v>5.25</v>
      </c>
      <c r="K16" s="4">
        <f>SUM(J16/5)</f>
        <v>1.05</v>
      </c>
      <c r="L16" s="9">
        <v>1498.98</v>
      </c>
    </row>
    <row r="17" spans="2:12" x14ac:dyDescent="0.25">
      <c r="B17" s="4" t="s">
        <v>132</v>
      </c>
      <c r="C17" s="4" t="s">
        <v>131</v>
      </c>
      <c r="D17" s="68">
        <f>SUM(D6)</f>
        <v>45000</v>
      </c>
      <c r="E17" s="49">
        <f>SUM(D17 * 1.38)</f>
        <v>62099.999999999993</v>
      </c>
      <c r="F17" s="50">
        <v>1</v>
      </c>
      <c r="G17" s="49">
        <f>SUM(E17*F17)</f>
        <v>62099.999999999993</v>
      </c>
      <c r="H17" s="9">
        <f t="shared" si="2"/>
        <v>33.459051724137929</v>
      </c>
      <c r="I17" s="4">
        <v>12</v>
      </c>
      <c r="J17" s="4">
        <f>SUM(I17/8)</f>
        <v>1.5</v>
      </c>
      <c r="K17" s="4">
        <f>SUM(J17/5)</f>
        <v>0.3</v>
      </c>
      <c r="L17" s="9">
        <v>401.52</v>
      </c>
    </row>
    <row r="18" spans="2:12" x14ac:dyDescent="0.25">
      <c r="B18" s="4"/>
      <c r="C18" s="4"/>
      <c r="D18" s="68"/>
      <c r="E18" s="49"/>
      <c r="F18" s="50"/>
      <c r="G18" s="49"/>
      <c r="H18" s="9"/>
      <c r="I18" s="4"/>
      <c r="J18" s="4"/>
      <c r="K18" s="4"/>
      <c r="L18" s="9"/>
    </row>
    <row r="20" spans="2:12" ht="24.6" customHeight="1" x14ac:dyDescent="0.25">
      <c r="J20" s="51" t="s">
        <v>100</v>
      </c>
      <c r="K20" s="51"/>
      <c r="L20" s="52">
        <f>SUM(L6:L18)</f>
        <v>76040.760000000009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1"/>
  <sheetViews>
    <sheetView workbookViewId="0">
      <selection activeCell="L10" sqref="L10"/>
    </sheetView>
  </sheetViews>
  <sheetFormatPr defaultColWidth="8.85546875" defaultRowHeight="15" x14ac:dyDescent="0.25"/>
  <cols>
    <col min="1" max="1" width="3.85546875" customWidth="1"/>
    <col min="2" max="2" width="23.7109375" customWidth="1"/>
    <col min="3" max="3" width="26.42578125" customWidth="1"/>
    <col min="4" max="4" width="11.28515625" bestFit="1" customWidth="1"/>
    <col min="5" max="6" width="11.140625" customWidth="1"/>
    <col min="7" max="7" width="12.42578125" customWidth="1"/>
    <col min="8" max="8" width="11.42578125" customWidth="1"/>
  </cols>
  <sheetData>
    <row r="1" spans="1:10" ht="23.25" x14ac:dyDescent="0.35">
      <c r="A1" s="3" t="s">
        <v>0</v>
      </c>
    </row>
    <row r="3" spans="1:10" ht="18.75" x14ac:dyDescent="0.3">
      <c r="A3" s="2" t="s">
        <v>85</v>
      </c>
    </row>
    <row r="5" spans="1:10" ht="30" x14ac:dyDescent="0.25">
      <c r="B5" s="6" t="s">
        <v>14</v>
      </c>
      <c r="C5" s="6" t="s">
        <v>15</v>
      </c>
      <c r="D5" s="6" t="s">
        <v>138</v>
      </c>
      <c r="E5" s="12" t="s">
        <v>17</v>
      </c>
      <c r="F5" s="12" t="s">
        <v>140</v>
      </c>
      <c r="G5" s="13" t="s">
        <v>139</v>
      </c>
      <c r="H5" s="12" t="s">
        <v>18</v>
      </c>
    </row>
    <row r="6" spans="1:10" x14ac:dyDescent="0.25">
      <c r="B6" s="69" t="s">
        <v>141</v>
      </c>
      <c r="C6" s="69" t="s">
        <v>136</v>
      </c>
      <c r="D6" s="70">
        <v>35</v>
      </c>
      <c r="E6" s="70">
        <f t="shared" ref="E6:E7" si="0">SUM(D6*8)</f>
        <v>280</v>
      </c>
      <c r="F6" s="69">
        <v>108</v>
      </c>
      <c r="G6" s="69">
        <f>SUM(F6/8)</f>
        <v>13.5</v>
      </c>
      <c r="H6" s="9">
        <f>SUM(E6*G6)</f>
        <v>3780</v>
      </c>
      <c r="J6" s="71"/>
    </row>
    <row r="7" spans="1:10" x14ac:dyDescent="0.25">
      <c r="B7" s="69" t="s">
        <v>142</v>
      </c>
      <c r="C7" s="69" t="s">
        <v>137</v>
      </c>
      <c r="D7" s="70">
        <v>35</v>
      </c>
      <c r="E7" s="70">
        <f t="shared" si="0"/>
        <v>280</v>
      </c>
      <c r="F7" s="69">
        <v>24</v>
      </c>
      <c r="G7" s="69">
        <f>SUM(F7/8)</f>
        <v>3</v>
      </c>
      <c r="H7" s="9">
        <f>SUM(E7*G7)</f>
        <v>840</v>
      </c>
    </row>
    <row r="8" spans="1:10" x14ac:dyDescent="0.25">
      <c r="B8" s="69" t="s">
        <v>143</v>
      </c>
      <c r="C8" s="69" t="s">
        <v>135</v>
      </c>
      <c r="D8" s="70">
        <v>25</v>
      </c>
      <c r="E8" s="70">
        <f>SUM(D8*8)</f>
        <v>200</v>
      </c>
      <c r="F8" s="69">
        <v>0</v>
      </c>
      <c r="G8" s="69">
        <f>SUM(F8/8)</f>
        <v>0</v>
      </c>
      <c r="H8" s="9">
        <f>SUM(E8*G8)</f>
        <v>0</v>
      </c>
    </row>
    <row r="9" spans="1:10" x14ac:dyDescent="0.25">
      <c r="B9" s="19"/>
      <c r="C9" s="19"/>
      <c r="D9" s="19"/>
      <c r="E9" s="17"/>
      <c r="F9" s="17"/>
      <c r="G9" s="19"/>
      <c r="H9" s="9"/>
    </row>
    <row r="11" spans="1:10" ht="29.1" customHeight="1" x14ac:dyDescent="0.25">
      <c r="B11" s="18"/>
      <c r="E11" s="91" t="s">
        <v>39</v>
      </c>
      <c r="F11" s="91"/>
      <c r="G11" s="91"/>
      <c r="H11" s="22">
        <f>SUM(H6:H9)</f>
        <v>4620</v>
      </c>
    </row>
  </sheetData>
  <sheetProtection selectLockedCells="1"/>
  <mergeCells count="1">
    <mergeCell ref="E11:G1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0"/>
  <sheetViews>
    <sheetView zoomScaleNormal="100" workbookViewId="0">
      <selection activeCell="E7" sqref="E7"/>
    </sheetView>
  </sheetViews>
  <sheetFormatPr defaultColWidth="8.85546875" defaultRowHeight="15" x14ac:dyDescent="0.25"/>
  <cols>
    <col min="1" max="1" width="3.42578125" customWidth="1"/>
    <col min="2" max="2" width="38" customWidth="1"/>
    <col min="3" max="3" width="12.28515625" customWidth="1"/>
    <col min="4" max="4" width="13.28515625" customWidth="1"/>
    <col min="5" max="5" width="246.140625" bestFit="1" customWidth="1"/>
  </cols>
  <sheetData>
    <row r="1" spans="1:5" ht="23.25" x14ac:dyDescent="0.35">
      <c r="A1" s="3" t="s">
        <v>0</v>
      </c>
    </row>
    <row r="3" spans="1:5" ht="18.75" x14ac:dyDescent="0.3">
      <c r="A3" s="2" t="s">
        <v>86</v>
      </c>
      <c r="E3" s="11"/>
    </row>
    <row r="5" spans="1:5" ht="30" x14ac:dyDescent="0.25">
      <c r="B5" s="7" t="s">
        <v>19</v>
      </c>
      <c r="C5" s="8" t="s">
        <v>21</v>
      </c>
      <c r="D5" s="8" t="s">
        <v>20</v>
      </c>
      <c r="E5" s="7" t="s">
        <v>22</v>
      </c>
    </row>
    <row r="6" spans="1:5" x14ac:dyDescent="0.25">
      <c r="B6" s="19" t="s">
        <v>23</v>
      </c>
      <c r="C6" s="70">
        <v>15250</v>
      </c>
      <c r="D6" s="9">
        <f>SUM(C6/12)</f>
        <v>1270.8333333333333</v>
      </c>
      <c r="E6" s="19" t="s">
        <v>199</v>
      </c>
    </row>
    <row r="7" spans="1:5" x14ac:dyDescent="0.25">
      <c r="B7" s="19" t="s">
        <v>24</v>
      </c>
      <c r="C7" s="70">
        <v>5757.5</v>
      </c>
      <c r="D7" s="9">
        <f t="shared" ref="D7:D27" si="0">SUM(C7/12)</f>
        <v>479.79166666666669</v>
      </c>
      <c r="E7" s="19" t="s">
        <v>154</v>
      </c>
    </row>
    <row r="8" spans="1:5" x14ac:dyDescent="0.25">
      <c r="B8" s="19" t="s">
        <v>25</v>
      </c>
      <c r="C8" s="70">
        <v>1424</v>
      </c>
      <c r="D8" s="9">
        <f t="shared" si="0"/>
        <v>118.66666666666667</v>
      </c>
      <c r="E8" s="19" t="s">
        <v>151</v>
      </c>
    </row>
    <row r="9" spans="1:5" x14ac:dyDescent="0.25">
      <c r="B9" s="19" t="s">
        <v>26</v>
      </c>
      <c r="C9" s="70">
        <v>3146</v>
      </c>
      <c r="D9" s="9">
        <f t="shared" si="0"/>
        <v>262.16666666666669</v>
      </c>
      <c r="E9" s="19" t="s">
        <v>152</v>
      </c>
    </row>
    <row r="10" spans="1:5" x14ac:dyDescent="0.25">
      <c r="B10" s="19" t="s">
        <v>27</v>
      </c>
      <c r="C10" s="70">
        <v>3275.32</v>
      </c>
      <c r="D10" s="9">
        <f t="shared" si="0"/>
        <v>272.94333333333333</v>
      </c>
      <c r="E10" s="19" t="s">
        <v>153</v>
      </c>
    </row>
    <row r="11" spans="1:5" x14ac:dyDescent="0.25">
      <c r="B11" s="19" t="s">
        <v>32</v>
      </c>
      <c r="C11" s="70">
        <v>650</v>
      </c>
      <c r="D11" s="9">
        <f t="shared" si="0"/>
        <v>54.166666666666664</v>
      </c>
      <c r="E11" s="19" t="s">
        <v>155</v>
      </c>
    </row>
    <row r="12" spans="1:5" x14ac:dyDescent="0.25">
      <c r="B12" s="19" t="s">
        <v>33</v>
      </c>
      <c r="C12" s="70">
        <v>800</v>
      </c>
      <c r="D12" s="9">
        <f t="shared" si="0"/>
        <v>66.666666666666671</v>
      </c>
      <c r="E12" s="19" t="s">
        <v>156</v>
      </c>
    </row>
    <row r="13" spans="1:5" x14ac:dyDescent="0.25">
      <c r="B13" s="19" t="s">
        <v>34</v>
      </c>
      <c r="C13" s="70">
        <v>1560</v>
      </c>
      <c r="D13" s="9">
        <f t="shared" si="0"/>
        <v>130</v>
      </c>
      <c r="E13" s="19" t="s">
        <v>157</v>
      </c>
    </row>
    <row r="14" spans="1:5" x14ac:dyDescent="0.25">
      <c r="B14" s="19"/>
      <c r="C14" s="23"/>
      <c r="D14" s="9"/>
      <c r="E14" s="19"/>
    </row>
    <row r="15" spans="1:5" x14ac:dyDescent="0.25">
      <c r="B15" s="19" t="s">
        <v>28</v>
      </c>
      <c r="C15" s="70">
        <v>330</v>
      </c>
      <c r="D15" s="9">
        <f t="shared" si="0"/>
        <v>27.5</v>
      </c>
      <c r="E15" s="19" t="s">
        <v>158</v>
      </c>
    </row>
    <row r="16" spans="1:5" x14ac:dyDescent="0.25">
      <c r="B16" s="19" t="s">
        <v>29</v>
      </c>
      <c r="C16" s="70">
        <v>768</v>
      </c>
      <c r="D16" s="9">
        <f t="shared" si="0"/>
        <v>64</v>
      </c>
      <c r="E16" s="19" t="s">
        <v>159</v>
      </c>
    </row>
    <row r="17" spans="2:5" x14ac:dyDescent="0.25">
      <c r="B17" s="19" t="s">
        <v>30</v>
      </c>
      <c r="C17" s="70">
        <v>640</v>
      </c>
      <c r="D17" s="9">
        <f t="shared" si="0"/>
        <v>53.333333333333336</v>
      </c>
      <c r="E17" s="19" t="s">
        <v>160</v>
      </c>
    </row>
    <row r="18" spans="2:5" x14ac:dyDescent="0.25">
      <c r="B18" s="19" t="s">
        <v>31</v>
      </c>
      <c r="C18" s="70">
        <v>630</v>
      </c>
      <c r="D18" s="9">
        <f t="shared" si="0"/>
        <v>52.5</v>
      </c>
      <c r="E18" s="19" t="s">
        <v>161</v>
      </c>
    </row>
    <row r="19" spans="2:5" x14ac:dyDescent="0.25">
      <c r="B19" s="19"/>
      <c r="C19" s="23"/>
      <c r="D19" s="9"/>
      <c r="E19" s="19"/>
    </row>
    <row r="20" spans="2:5" x14ac:dyDescent="0.25">
      <c r="B20" s="19"/>
      <c r="C20" s="23"/>
      <c r="D20" s="9"/>
      <c r="E20" s="19"/>
    </row>
    <row r="21" spans="2:5" x14ac:dyDescent="0.25">
      <c r="B21" s="19" t="s">
        <v>35</v>
      </c>
      <c r="C21" s="70">
        <v>800</v>
      </c>
      <c r="D21" s="9">
        <f t="shared" si="0"/>
        <v>66.666666666666671</v>
      </c>
      <c r="E21" s="19" t="s">
        <v>162</v>
      </c>
    </row>
    <row r="22" spans="2:5" x14ac:dyDescent="0.25">
      <c r="B22" s="19"/>
      <c r="C22" s="23"/>
      <c r="D22" s="9"/>
      <c r="E22" s="19"/>
    </row>
    <row r="23" spans="2:5" x14ac:dyDescent="0.25">
      <c r="B23" s="19" t="s">
        <v>38</v>
      </c>
      <c r="C23" s="70">
        <v>916.64</v>
      </c>
      <c r="D23" s="9">
        <f t="shared" si="0"/>
        <v>76.38666666666667</v>
      </c>
      <c r="E23" s="19" t="s">
        <v>163</v>
      </c>
    </row>
    <row r="24" spans="2:5" x14ac:dyDescent="0.25">
      <c r="B24" s="19"/>
      <c r="C24" s="23"/>
      <c r="D24" s="9"/>
      <c r="E24" s="19"/>
    </row>
    <row r="25" spans="2:5" x14ac:dyDescent="0.25">
      <c r="B25" s="19" t="s">
        <v>36</v>
      </c>
      <c r="C25" s="70">
        <v>1000</v>
      </c>
      <c r="D25" s="9">
        <f t="shared" si="0"/>
        <v>83.333333333333329</v>
      </c>
      <c r="E25" s="19" t="s">
        <v>165</v>
      </c>
    </row>
    <row r="26" spans="2:5" x14ac:dyDescent="0.25">
      <c r="B26" s="19"/>
      <c r="C26" s="23"/>
      <c r="D26" s="9"/>
      <c r="E26" s="19"/>
    </row>
    <row r="27" spans="2:5" x14ac:dyDescent="0.25">
      <c r="B27" s="19" t="s">
        <v>37</v>
      </c>
      <c r="C27" s="70">
        <v>960</v>
      </c>
      <c r="D27" s="9">
        <f t="shared" si="0"/>
        <v>80</v>
      </c>
      <c r="E27" s="19" t="s">
        <v>164</v>
      </c>
    </row>
    <row r="28" spans="2:5" x14ac:dyDescent="0.25">
      <c r="B28" s="19"/>
      <c r="C28" s="23"/>
      <c r="D28" s="9"/>
      <c r="E28" s="19"/>
    </row>
    <row r="30" spans="2:5" ht="30" customHeight="1" x14ac:dyDescent="0.25">
      <c r="B30" s="92" t="s">
        <v>40</v>
      </c>
      <c r="C30" s="93"/>
      <c r="D30" s="25">
        <f>SUM(D6:D27)</f>
        <v>3158.9549999999999</v>
      </c>
      <c r="E30" s="74"/>
    </row>
  </sheetData>
  <sheetProtection selectLockedCells="1"/>
  <mergeCells count="1">
    <mergeCell ref="B30:C3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70"/>
  <sheetViews>
    <sheetView topLeftCell="A38" zoomScaleNormal="100" workbookViewId="0">
      <selection activeCell="H36" sqref="H36"/>
    </sheetView>
  </sheetViews>
  <sheetFormatPr defaultColWidth="8.85546875" defaultRowHeight="15" x14ac:dyDescent="0.25"/>
  <cols>
    <col min="1" max="1" width="3.85546875" customWidth="1"/>
    <col min="2" max="2" width="63.7109375" bestFit="1" customWidth="1"/>
    <col min="3" max="3" width="11.85546875" customWidth="1"/>
    <col min="4" max="4" width="10.28515625" customWidth="1"/>
    <col min="5" max="5" width="10.42578125" customWidth="1"/>
    <col min="6" max="6" width="9.140625" customWidth="1"/>
  </cols>
  <sheetData>
    <row r="1" spans="1:5" ht="23.25" x14ac:dyDescent="0.35">
      <c r="A1" s="3" t="s">
        <v>0</v>
      </c>
    </row>
    <row r="3" spans="1:5" ht="18.75" x14ac:dyDescent="0.3">
      <c r="A3" s="2" t="s">
        <v>87</v>
      </c>
    </row>
    <row r="4" spans="1:5" ht="18.75" x14ac:dyDescent="0.3">
      <c r="A4" s="2"/>
      <c r="B4" s="11"/>
    </row>
    <row r="5" spans="1:5" ht="18.75" x14ac:dyDescent="0.3">
      <c r="A5" s="2"/>
      <c r="B5" s="11"/>
    </row>
    <row r="6" spans="1:5" ht="18.75" x14ac:dyDescent="0.3">
      <c r="A6" s="2"/>
    </row>
    <row r="7" spans="1:5" ht="30" x14ac:dyDescent="0.25">
      <c r="B7" s="94"/>
      <c r="C7" s="96"/>
      <c r="D7" s="7" t="s">
        <v>47</v>
      </c>
      <c r="E7" s="8" t="s">
        <v>44</v>
      </c>
    </row>
    <row r="8" spans="1:5" ht="15.6" customHeight="1" x14ac:dyDescent="0.25">
      <c r="B8" s="106" t="s">
        <v>45</v>
      </c>
      <c r="C8" s="107"/>
      <c r="D8" s="110">
        <v>5394.12</v>
      </c>
      <c r="E8" s="117">
        <f>SUM(D8/12)</f>
        <v>449.51</v>
      </c>
    </row>
    <row r="9" spans="1:5" ht="14.45" customHeight="1" x14ac:dyDescent="0.25">
      <c r="B9" s="108" t="s">
        <v>46</v>
      </c>
      <c r="C9" s="109"/>
      <c r="D9" s="111"/>
      <c r="E9" s="118"/>
    </row>
    <row r="11" spans="1:5" ht="15.75" x14ac:dyDescent="0.25">
      <c r="B11" s="1" t="s">
        <v>59</v>
      </c>
    </row>
    <row r="12" spans="1:5" ht="15.75" x14ac:dyDescent="0.25">
      <c r="B12" s="1"/>
    </row>
    <row r="13" spans="1:5" ht="22.35" customHeight="1" x14ac:dyDescent="0.25">
      <c r="B13" s="6" t="s">
        <v>41</v>
      </c>
      <c r="C13" s="112" t="s">
        <v>149</v>
      </c>
      <c r="D13" s="115"/>
      <c r="E13" s="116"/>
    </row>
    <row r="14" spans="1:5" ht="23.1" customHeight="1" x14ac:dyDescent="0.25">
      <c r="B14" s="10" t="s">
        <v>50</v>
      </c>
      <c r="C14" s="103">
        <v>2</v>
      </c>
      <c r="D14" s="104"/>
      <c r="E14" s="105"/>
    </row>
    <row r="16" spans="1:5" ht="30" x14ac:dyDescent="0.25">
      <c r="B16" s="7" t="s">
        <v>19</v>
      </c>
      <c r="C16" s="8" t="s">
        <v>42</v>
      </c>
      <c r="D16" s="8" t="s">
        <v>43</v>
      </c>
      <c r="E16" s="8" t="s">
        <v>44</v>
      </c>
    </row>
    <row r="17" spans="1:5" x14ac:dyDescent="0.25">
      <c r="B17" s="69" t="s">
        <v>184</v>
      </c>
      <c r="C17" s="70">
        <v>599</v>
      </c>
      <c r="D17" s="69">
        <v>48</v>
      </c>
      <c r="E17" s="9">
        <f>SUM(C17/D17)</f>
        <v>12.479166666666666</v>
      </c>
    </row>
    <row r="18" spans="1:5" x14ac:dyDescent="0.25">
      <c r="A18" t="s">
        <v>186</v>
      </c>
      <c r="B18" s="69" t="s">
        <v>185</v>
      </c>
      <c r="C18" s="70">
        <v>59.98</v>
      </c>
      <c r="D18" s="69">
        <v>36</v>
      </c>
      <c r="E18" s="9">
        <f>SUM(C18/D18)</f>
        <v>1.6661111111111111</v>
      </c>
    </row>
    <row r="19" spans="1:5" x14ac:dyDescent="0.25">
      <c r="B19" s="69" t="s">
        <v>189</v>
      </c>
      <c r="C19" s="70">
        <v>498</v>
      </c>
      <c r="D19" s="69">
        <v>12</v>
      </c>
      <c r="E19" s="9">
        <f>SUM(C19/D19)</f>
        <v>41.5</v>
      </c>
    </row>
    <row r="20" spans="1:5" x14ac:dyDescent="0.25">
      <c r="B20" s="69" t="s">
        <v>188</v>
      </c>
      <c r="C20" s="70">
        <v>112.8</v>
      </c>
      <c r="D20" s="69">
        <v>12</v>
      </c>
      <c r="E20" s="9">
        <f>SUM(C20/D20)</f>
        <v>9.4</v>
      </c>
    </row>
    <row r="21" spans="1:5" x14ac:dyDescent="0.25">
      <c r="B21" s="100"/>
      <c r="C21" s="101"/>
      <c r="D21" s="101"/>
      <c r="E21" s="102"/>
    </row>
    <row r="22" spans="1:5" x14ac:dyDescent="0.25">
      <c r="B22" s="94" t="s">
        <v>48</v>
      </c>
      <c r="C22" s="95"/>
      <c r="D22" s="96"/>
      <c r="E22" s="9">
        <f>SUM(E17:E20)</f>
        <v>65.045277777777784</v>
      </c>
    </row>
    <row r="23" spans="1:5" ht="30.6" customHeight="1" x14ac:dyDescent="0.25">
      <c r="B23" s="97" t="s">
        <v>49</v>
      </c>
      <c r="C23" s="98"/>
      <c r="D23" s="99"/>
      <c r="E23" s="21">
        <f>SUM(E22*C14)</f>
        <v>130.09055555555557</v>
      </c>
    </row>
    <row r="26" spans="1:5" ht="20.45" customHeight="1" x14ac:dyDescent="0.25">
      <c r="B26" s="6" t="s">
        <v>51</v>
      </c>
      <c r="C26" s="112" t="s">
        <v>52</v>
      </c>
      <c r="D26" s="113"/>
      <c r="E26" s="114"/>
    </row>
    <row r="27" spans="1:5" ht="15.75" x14ac:dyDescent="0.25">
      <c r="B27" s="10" t="s">
        <v>50</v>
      </c>
      <c r="C27" s="103">
        <v>2</v>
      </c>
      <c r="D27" s="104"/>
      <c r="E27" s="105"/>
    </row>
    <row r="29" spans="1:5" ht="30" x14ac:dyDescent="0.25">
      <c r="B29" s="7" t="s">
        <v>19</v>
      </c>
      <c r="C29" s="8" t="s">
        <v>42</v>
      </c>
      <c r="D29" s="8" t="s">
        <v>43</v>
      </c>
      <c r="E29" s="8" t="s">
        <v>44</v>
      </c>
    </row>
    <row r="30" spans="1:5" x14ac:dyDescent="0.25">
      <c r="B30" s="69" t="s">
        <v>191</v>
      </c>
      <c r="C30" s="70">
        <v>1288.8</v>
      </c>
      <c r="D30" s="69">
        <v>36</v>
      </c>
      <c r="E30" s="9">
        <f>SUM(C30/D30)</f>
        <v>35.799999999999997</v>
      </c>
    </row>
    <row r="31" spans="1:5" x14ac:dyDescent="0.25">
      <c r="B31" s="69" t="s">
        <v>190</v>
      </c>
      <c r="C31" s="70">
        <v>179.94</v>
      </c>
      <c r="D31" s="69">
        <v>36</v>
      </c>
      <c r="E31" s="9">
        <f t="shared" ref="E31:E36" si="0">SUM(C31/D31)</f>
        <v>4.9983333333333331</v>
      </c>
    </row>
    <row r="32" spans="1:5" x14ac:dyDescent="0.25">
      <c r="B32" s="69" t="s">
        <v>53</v>
      </c>
      <c r="C32" s="70">
        <v>137.59</v>
      </c>
      <c r="D32" s="69">
        <v>6</v>
      </c>
      <c r="E32" s="9">
        <f t="shared" si="0"/>
        <v>22.931666666666668</v>
      </c>
    </row>
    <row r="33" spans="2:5" x14ac:dyDescent="0.25">
      <c r="B33" s="69" t="s">
        <v>54</v>
      </c>
      <c r="C33" s="70">
        <v>4812</v>
      </c>
      <c r="D33" s="69">
        <v>36</v>
      </c>
      <c r="E33" s="9">
        <f t="shared" si="0"/>
        <v>133.66666666666666</v>
      </c>
    </row>
    <row r="34" spans="2:5" x14ac:dyDescent="0.25">
      <c r="B34" s="69" t="s">
        <v>187</v>
      </c>
      <c r="C34" s="70">
        <v>757.26</v>
      </c>
      <c r="D34" s="69">
        <v>12</v>
      </c>
      <c r="E34" s="9">
        <f t="shared" si="0"/>
        <v>63.104999999999997</v>
      </c>
    </row>
    <row r="35" spans="2:5" x14ac:dyDescent="0.25">
      <c r="B35" s="69" t="s">
        <v>200</v>
      </c>
      <c r="C35" s="70">
        <v>1150.92</v>
      </c>
      <c r="D35" s="69">
        <v>12</v>
      </c>
      <c r="E35" s="9">
        <f t="shared" si="0"/>
        <v>95.910000000000011</v>
      </c>
    </row>
    <row r="36" spans="2:5" x14ac:dyDescent="0.25">
      <c r="B36" s="69" t="s">
        <v>188</v>
      </c>
      <c r="C36" s="70">
        <v>112.8</v>
      </c>
      <c r="D36" s="69">
        <v>12</v>
      </c>
      <c r="E36" s="9">
        <f t="shared" si="0"/>
        <v>9.4</v>
      </c>
    </row>
    <row r="37" spans="2:5" x14ac:dyDescent="0.25">
      <c r="B37" s="100"/>
      <c r="C37" s="101"/>
      <c r="D37" s="101"/>
      <c r="E37" s="102"/>
    </row>
    <row r="38" spans="2:5" x14ac:dyDescent="0.25">
      <c r="B38" s="94" t="s">
        <v>48</v>
      </c>
      <c r="C38" s="95"/>
      <c r="D38" s="96"/>
      <c r="E38" s="9">
        <f>SUM(E30:E36)</f>
        <v>365.81166666666667</v>
      </c>
    </row>
    <row r="39" spans="2:5" x14ac:dyDescent="0.25">
      <c r="B39" s="97" t="s">
        <v>49</v>
      </c>
      <c r="C39" s="98"/>
      <c r="D39" s="99"/>
      <c r="E39" s="21">
        <f>SUM(E38*C27)</f>
        <v>731.62333333333333</v>
      </c>
    </row>
    <row r="42" spans="2:5" ht="22.35" customHeight="1" x14ac:dyDescent="0.25">
      <c r="B42" s="6" t="s">
        <v>56</v>
      </c>
      <c r="C42" s="112" t="s">
        <v>150</v>
      </c>
      <c r="D42" s="113"/>
      <c r="E42" s="114"/>
    </row>
    <row r="43" spans="2:5" ht="15.75" x14ac:dyDescent="0.25">
      <c r="B43" s="10" t="s">
        <v>50</v>
      </c>
      <c r="C43" s="103">
        <v>3</v>
      </c>
      <c r="D43" s="104"/>
      <c r="E43" s="105"/>
    </row>
    <row r="45" spans="2:5" ht="30" x14ac:dyDescent="0.25">
      <c r="B45" s="7" t="s">
        <v>19</v>
      </c>
      <c r="C45" s="8" t="s">
        <v>42</v>
      </c>
      <c r="D45" s="8" t="s">
        <v>43</v>
      </c>
      <c r="E45" s="8" t="s">
        <v>44</v>
      </c>
    </row>
    <row r="46" spans="2:5" x14ac:dyDescent="0.25">
      <c r="B46" s="69" t="s">
        <v>191</v>
      </c>
      <c r="C46" s="70">
        <v>1288.8</v>
      </c>
      <c r="D46" s="69">
        <v>36</v>
      </c>
      <c r="E46" s="80">
        <f t="shared" ref="E46:E50" si="1">SUM(C46/D46)</f>
        <v>35.799999999999997</v>
      </c>
    </row>
    <row r="47" spans="2:5" x14ac:dyDescent="0.25">
      <c r="B47" s="69" t="s">
        <v>190</v>
      </c>
      <c r="C47" s="70">
        <v>179.94</v>
      </c>
      <c r="D47" s="69">
        <v>36</v>
      </c>
      <c r="E47" s="80">
        <f t="shared" si="1"/>
        <v>4.9983333333333331</v>
      </c>
    </row>
    <row r="48" spans="2:5" x14ac:dyDescent="0.25">
      <c r="B48" s="69" t="s">
        <v>55</v>
      </c>
      <c r="C48" s="70">
        <v>916.4</v>
      </c>
      <c r="D48" s="69">
        <v>12</v>
      </c>
      <c r="E48" s="80">
        <f t="shared" si="1"/>
        <v>76.36666666666666</v>
      </c>
    </row>
    <row r="49" spans="2:6" x14ac:dyDescent="0.25">
      <c r="B49" s="69" t="s">
        <v>200</v>
      </c>
      <c r="C49" s="70">
        <v>1150.92</v>
      </c>
      <c r="D49" s="69">
        <v>12</v>
      </c>
      <c r="E49" s="80"/>
    </row>
    <row r="50" spans="2:6" x14ac:dyDescent="0.25">
      <c r="B50" s="69" t="s">
        <v>188</v>
      </c>
      <c r="C50" s="70">
        <v>112.8</v>
      </c>
      <c r="D50" s="69">
        <v>12</v>
      </c>
      <c r="E50" s="80">
        <f t="shared" si="1"/>
        <v>9.4</v>
      </c>
    </row>
    <row r="51" spans="2:6" x14ac:dyDescent="0.25">
      <c r="B51" s="100"/>
      <c r="C51" s="101"/>
      <c r="D51" s="101"/>
      <c r="E51" s="102"/>
    </row>
    <row r="52" spans="2:6" x14ac:dyDescent="0.25">
      <c r="B52" s="94" t="s">
        <v>48</v>
      </c>
      <c r="C52" s="95"/>
      <c r="D52" s="96"/>
      <c r="E52" s="9">
        <f>SUM(E46:E50)</f>
        <v>126.565</v>
      </c>
    </row>
    <row r="53" spans="2:6" x14ac:dyDescent="0.25">
      <c r="B53" s="97" t="s">
        <v>49</v>
      </c>
      <c r="C53" s="98"/>
      <c r="D53" s="99"/>
      <c r="E53" s="21">
        <f>SUM(E52*C43)</f>
        <v>379.69499999999999</v>
      </c>
    </row>
    <row r="54" spans="2:6" x14ac:dyDescent="0.25">
      <c r="B54" s="47"/>
      <c r="C54" s="47"/>
      <c r="D54" s="47"/>
      <c r="E54" s="73"/>
    </row>
    <row r="56" spans="2:6" ht="15.75" x14ac:dyDescent="0.25">
      <c r="B56" s="14" t="s">
        <v>57</v>
      </c>
      <c r="C56" s="15"/>
      <c r="D56" s="15"/>
      <c r="E56" s="26">
        <f>SUM(E53+E39+E23+E8)</f>
        <v>1690.9188888888889</v>
      </c>
      <c r="F56" s="16"/>
    </row>
    <row r="70" ht="29.1" customHeight="1" x14ac:dyDescent="0.25"/>
  </sheetData>
  <sheetProtection selectLockedCells="1"/>
  <mergeCells count="20">
    <mergeCell ref="B53:D53"/>
    <mergeCell ref="C43:E43"/>
    <mergeCell ref="B51:E51"/>
    <mergeCell ref="B7:C7"/>
    <mergeCell ref="B8:C8"/>
    <mergeCell ref="B9:C9"/>
    <mergeCell ref="D8:D9"/>
    <mergeCell ref="C42:E42"/>
    <mergeCell ref="B23:D23"/>
    <mergeCell ref="C13:E13"/>
    <mergeCell ref="C14:E14"/>
    <mergeCell ref="C26:E26"/>
    <mergeCell ref="E8:E9"/>
    <mergeCell ref="C27:E27"/>
    <mergeCell ref="B37:E37"/>
    <mergeCell ref="B38:D38"/>
    <mergeCell ref="B39:D39"/>
    <mergeCell ref="B21:E21"/>
    <mergeCell ref="B22:D22"/>
    <mergeCell ref="B52:D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41"/>
  <sheetViews>
    <sheetView topLeftCell="A14" zoomScaleNormal="100" workbookViewId="0">
      <selection activeCell="F19" sqref="F19"/>
    </sheetView>
  </sheetViews>
  <sheetFormatPr defaultColWidth="8.85546875" defaultRowHeight="15" x14ac:dyDescent="0.25"/>
  <cols>
    <col min="1" max="1" width="3.42578125" customWidth="1"/>
    <col min="2" max="2" width="24.7109375" customWidth="1"/>
    <col min="3" max="3" width="9.140625" bestFit="1" customWidth="1"/>
    <col min="4" max="4" width="9.85546875" bestFit="1" customWidth="1"/>
    <col min="5" max="5" width="1.7109375" customWidth="1"/>
    <col min="6" max="6" width="9.140625" bestFit="1" customWidth="1"/>
    <col min="7" max="7" width="9.85546875" bestFit="1" customWidth="1"/>
    <col min="8" max="8" width="1.7109375" customWidth="1"/>
    <col min="9" max="9" width="9.140625" bestFit="1" customWidth="1"/>
    <col min="10" max="10" width="9.7109375" bestFit="1" customWidth="1"/>
    <col min="11" max="11" width="1.7109375" customWidth="1"/>
    <col min="12" max="12" width="9.140625" bestFit="1" customWidth="1"/>
    <col min="13" max="13" width="9.7109375" bestFit="1" customWidth="1"/>
    <col min="14" max="14" width="1.7109375" customWidth="1"/>
    <col min="15" max="15" width="9.140625" bestFit="1" customWidth="1"/>
    <col min="16" max="16" width="9.7109375" bestFit="1" customWidth="1"/>
    <col min="17" max="17" width="1.7109375" customWidth="1"/>
    <col min="18" max="18" width="9.140625" bestFit="1" customWidth="1"/>
    <col min="19" max="19" width="9.7109375" bestFit="1" customWidth="1"/>
    <col min="20" max="20" width="1.7109375" customWidth="1"/>
    <col min="21" max="21" width="15.42578125" customWidth="1"/>
    <col min="22" max="22" width="10.140625" bestFit="1" customWidth="1"/>
    <col min="23" max="24" width="11" bestFit="1" customWidth="1"/>
  </cols>
  <sheetData>
    <row r="1" spans="1:20" ht="23.25" x14ac:dyDescent="0.35">
      <c r="A1" s="3" t="s">
        <v>0</v>
      </c>
    </row>
    <row r="3" spans="1:20" ht="18.75" x14ac:dyDescent="0.3">
      <c r="A3" s="2" t="s">
        <v>88</v>
      </c>
    </row>
    <row r="4" spans="1:20" ht="18.75" x14ac:dyDescent="0.3">
      <c r="A4" s="2"/>
    </row>
    <row r="5" spans="1:20" x14ac:dyDescent="0.25">
      <c r="B5" s="11" t="s">
        <v>92</v>
      </c>
    </row>
    <row r="6" spans="1:20" x14ac:dyDescent="0.25">
      <c r="B6" s="27" t="s">
        <v>95</v>
      </c>
    </row>
    <row r="8" spans="1:20" x14ac:dyDescent="0.25">
      <c r="B8" s="97" t="s">
        <v>58</v>
      </c>
      <c r="C8" s="98"/>
      <c r="D8" s="98"/>
      <c r="E8" s="98"/>
      <c r="F8" s="98"/>
      <c r="G8" s="98"/>
      <c r="H8" s="98"/>
      <c r="I8" s="99"/>
      <c r="J8" s="4">
        <v>5</v>
      </c>
    </row>
    <row r="9" spans="1:20" x14ac:dyDescent="0.25">
      <c r="B9" s="94"/>
      <c r="C9" s="95"/>
      <c r="D9" s="95"/>
      <c r="E9" s="95"/>
      <c r="F9" s="95"/>
      <c r="G9" s="95"/>
      <c r="H9" s="95"/>
      <c r="I9" s="95"/>
      <c r="J9" s="96"/>
    </row>
    <row r="10" spans="1:20" x14ac:dyDescent="0.25">
      <c r="B10" s="97" t="s">
        <v>93</v>
      </c>
      <c r="C10" s="98"/>
      <c r="D10" s="98"/>
      <c r="E10" s="98"/>
      <c r="F10" s="98"/>
      <c r="G10" s="98"/>
      <c r="H10" s="98"/>
      <c r="I10" s="99"/>
      <c r="J10" s="9">
        <f>SUM('Inf OH'!D30)</f>
        <v>3158.9549999999999</v>
      </c>
      <c r="K10" s="24"/>
      <c r="L10">
        <f>SUM(J10/J14)</f>
        <v>0.65134786437173098</v>
      </c>
      <c r="M10" t="s">
        <v>76</v>
      </c>
    </row>
    <row r="11" spans="1:20" x14ac:dyDescent="0.25">
      <c r="B11" s="94"/>
      <c r="C11" s="95"/>
      <c r="D11" s="95"/>
      <c r="E11" s="95"/>
      <c r="F11" s="95"/>
      <c r="G11" s="95"/>
      <c r="H11" s="95"/>
      <c r="I11" s="95"/>
      <c r="J11" s="96"/>
      <c r="K11" s="24"/>
    </row>
    <row r="12" spans="1:20" x14ac:dyDescent="0.25">
      <c r="B12" s="97" t="s">
        <v>94</v>
      </c>
      <c r="C12" s="98"/>
      <c r="D12" s="98"/>
      <c r="E12" s="98"/>
      <c r="F12" s="98"/>
      <c r="G12" s="98"/>
      <c r="H12" s="98"/>
      <c r="I12" s="99"/>
      <c r="J12" s="9">
        <f>SUM('IT OH'!E56)</f>
        <v>1690.9188888888889</v>
      </c>
      <c r="K12" s="24"/>
      <c r="L12">
        <f>SUM(J12/J14)</f>
        <v>0.34865213562826891</v>
      </c>
      <c r="M12" t="s">
        <v>76</v>
      </c>
    </row>
    <row r="13" spans="1:20" x14ac:dyDescent="0.25">
      <c r="B13" s="94"/>
      <c r="C13" s="95"/>
      <c r="D13" s="95"/>
      <c r="E13" s="95"/>
      <c r="F13" s="95"/>
      <c r="G13" s="95"/>
      <c r="H13" s="95"/>
      <c r="I13" s="95"/>
      <c r="J13" s="96"/>
    </row>
    <row r="14" spans="1:20" ht="15.75" x14ac:dyDescent="0.25">
      <c r="B14" s="121" t="s">
        <v>69</v>
      </c>
      <c r="C14" s="122"/>
      <c r="D14" s="122"/>
      <c r="E14" s="122"/>
      <c r="F14" s="122"/>
      <c r="G14" s="122"/>
      <c r="H14" s="122"/>
      <c r="I14" s="123"/>
      <c r="J14" s="21">
        <f>SUM(J10:J12)</f>
        <v>4849.8738888888893</v>
      </c>
      <c r="K14" s="24"/>
    </row>
    <row r="16" spans="1:20" ht="20.100000000000001" customHeight="1" x14ac:dyDescent="0.3">
      <c r="B16" s="28"/>
      <c r="C16" s="119" t="s">
        <v>60</v>
      </c>
      <c r="D16" s="120"/>
      <c r="E16" s="29"/>
      <c r="F16" s="119" t="s">
        <v>61</v>
      </c>
      <c r="G16" s="120"/>
      <c r="H16" s="29"/>
      <c r="I16" s="119" t="s">
        <v>62</v>
      </c>
      <c r="J16" s="120"/>
      <c r="K16" s="29"/>
      <c r="L16" s="119" t="s">
        <v>63</v>
      </c>
      <c r="M16" s="120"/>
      <c r="N16" s="29"/>
      <c r="O16" s="119" t="s">
        <v>64</v>
      </c>
      <c r="P16" s="120"/>
      <c r="Q16" s="29"/>
      <c r="R16" s="119" t="s">
        <v>65</v>
      </c>
      <c r="S16" s="120"/>
      <c r="T16" s="29"/>
    </row>
    <row r="17" spans="2:24" ht="37.35" customHeight="1" x14ac:dyDescent="0.25">
      <c r="B17" s="6" t="s">
        <v>70</v>
      </c>
      <c r="C17" s="30" t="s">
        <v>67</v>
      </c>
      <c r="D17" s="31" t="s">
        <v>68</v>
      </c>
      <c r="E17" s="32"/>
      <c r="F17" s="30" t="s">
        <v>67</v>
      </c>
      <c r="G17" s="31" t="s">
        <v>68</v>
      </c>
      <c r="H17" s="32"/>
      <c r="I17" s="30" t="s">
        <v>67</v>
      </c>
      <c r="J17" s="31" t="s">
        <v>68</v>
      </c>
      <c r="K17" s="32"/>
      <c r="L17" s="30" t="s">
        <v>67</v>
      </c>
      <c r="M17" s="31" t="s">
        <v>68</v>
      </c>
      <c r="N17" s="32"/>
      <c r="O17" s="30" t="s">
        <v>67</v>
      </c>
      <c r="P17" s="31" t="s">
        <v>68</v>
      </c>
      <c r="Q17" s="32"/>
      <c r="R17" s="30" t="s">
        <v>67</v>
      </c>
      <c r="S17" s="31" t="s">
        <v>68</v>
      </c>
      <c r="T17" s="32"/>
    </row>
    <row r="18" spans="2:24" ht="11.45" customHeight="1" x14ac:dyDescent="0.25">
      <c r="B18" s="127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</row>
    <row r="19" spans="2:24" ht="42" customHeight="1" x14ac:dyDescent="0.3">
      <c r="B19" s="33" t="s">
        <v>144</v>
      </c>
      <c r="C19" s="75">
        <v>0.33339999999999997</v>
      </c>
      <c r="D19" s="76">
        <f>SUM(J14)*C19</f>
        <v>1616.9479545555555</v>
      </c>
      <c r="E19" s="77"/>
      <c r="F19" s="75">
        <v>0.33339999999999997</v>
      </c>
      <c r="G19" s="76">
        <f>SUM(J14*F19)</f>
        <v>1616.9479545555555</v>
      </c>
      <c r="H19" s="77"/>
      <c r="I19" s="75">
        <v>0.33339999999999997</v>
      </c>
      <c r="J19" s="76">
        <f>SUM(J14*I19)</f>
        <v>1616.9479545555555</v>
      </c>
      <c r="K19" s="77"/>
      <c r="L19" s="75">
        <v>0</v>
      </c>
      <c r="M19" s="76">
        <f>SUM(J14*L19)</f>
        <v>0</v>
      </c>
      <c r="N19" s="77"/>
      <c r="O19" s="75">
        <v>0</v>
      </c>
      <c r="P19" s="76">
        <f>SUM(J14*O19)</f>
        <v>0</v>
      </c>
      <c r="Q19" s="77"/>
      <c r="R19" s="75">
        <v>0.33339999999999997</v>
      </c>
      <c r="S19" s="76">
        <f>SUM(J14*R19)</f>
        <v>1616.9479545555555</v>
      </c>
      <c r="T19" s="77"/>
    </row>
    <row r="20" spans="2:24" ht="12.6" customHeight="1" x14ac:dyDescent="0.25">
      <c r="B20" s="37" t="s">
        <v>71</v>
      </c>
      <c r="C20" s="7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</row>
    <row r="21" spans="2:24" ht="30" customHeight="1" x14ac:dyDescent="0.25">
      <c r="B21" s="4" t="s">
        <v>145</v>
      </c>
      <c r="C21" s="79">
        <v>0</v>
      </c>
      <c r="D21" s="80">
        <f>SUM($J$14)*C21</f>
        <v>0</v>
      </c>
      <c r="E21" s="81"/>
      <c r="F21" s="79">
        <v>0</v>
      </c>
      <c r="G21" s="80">
        <f>SUM($J$14*F21)</f>
        <v>0</v>
      </c>
      <c r="H21" s="81"/>
      <c r="I21" s="79">
        <v>0</v>
      </c>
      <c r="J21" s="80">
        <f>SUM($J$14*I21)</f>
        <v>0</v>
      </c>
      <c r="K21" s="81">
        <v>0</v>
      </c>
      <c r="L21" s="79">
        <v>0</v>
      </c>
      <c r="M21" s="80">
        <f>SUM($J$14*L21)</f>
        <v>0</v>
      </c>
      <c r="N21" s="81"/>
      <c r="O21" s="79">
        <v>0</v>
      </c>
      <c r="P21" s="80">
        <f>SUM($J$14*O21)</f>
        <v>0</v>
      </c>
      <c r="Q21" s="81"/>
      <c r="R21" s="79">
        <v>0.33329999999999999</v>
      </c>
      <c r="S21" s="80">
        <f>SUM($J$14*R21)</f>
        <v>1616.4629671666667</v>
      </c>
      <c r="T21" s="81"/>
    </row>
    <row r="22" spans="2:24" ht="30" customHeight="1" x14ac:dyDescent="0.25">
      <c r="B22" s="4" t="s">
        <v>146</v>
      </c>
      <c r="C22" s="79">
        <v>0</v>
      </c>
      <c r="D22" s="80">
        <f t="shared" ref="D22:D24" si="0">SUM($J$14)*C22</f>
        <v>0</v>
      </c>
      <c r="E22" s="81"/>
      <c r="F22" s="79">
        <v>0</v>
      </c>
      <c r="G22" s="80">
        <f t="shared" ref="G22:G24" si="1">SUM($J$14*F22)</f>
        <v>0</v>
      </c>
      <c r="H22" s="81"/>
      <c r="I22" s="79">
        <v>0</v>
      </c>
      <c r="J22" s="80">
        <f>SUM(J14*I22)</f>
        <v>0</v>
      </c>
      <c r="K22" s="81"/>
      <c r="L22" s="79">
        <v>0</v>
      </c>
      <c r="M22" s="80">
        <f t="shared" ref="M22:M24" si="2">SUM($J$14*L22)</f>
        <v>0</v>
      </c>
      <c r="N22" s="81"/>
      <c r="O22" s="79">
        <v>0</v>
      </c>
      <c r="P22" s="80">
        <f t="shared" ref="P22:P24" si="3">SUM($J$14*O22)</f>
        <v>0</v>
      </c>
      <c r="Q22" s="81"/>
      <c r="R22" s="79">
        <v>0.33329999999999999</v>
      </c>
      <c r="S22" s="80">
        <f t="shared" ref="S22:S24" si="4">SUM($J$14*R22)</f>
        <v>1616.4629671666667</v>
      </c>
      <c r="T22" s="81"/>
    </row>
    <row r="23" spans="2:24" ht="30" customHeight="1" x14ac:dyDescent="0.25">
      <c r="B23" s="4" t="s">
        <v>147</v>
      </c>
      <c r="C23" s="79">
        <v>0.33329999999999999</v>
      </c>
      <c r="D23" s="80">
        <f t="shared" si="0"/>
        <v>1616.4629671666667</v>
      </c>
      <c r="E23" s="81"/>
      <c r="F23" s="79">
        <v>0.33329999999999999</v>
      </c>
      <c r="G23" s="80">
        <f t="shared" si="1"/>
        <v>1616.4629671666667</v>
      </c>
      <c r="H23" s="81"/>
      <c r="I23" s="79">
        <v>0.33329999999999999</v>
      </c>
      <c r="J23" s="80">
        <f>SUM(J14*I23)</f>
        <v>1616.4629671666667</v>
      </c>
      <c r="K23" s="81"/>
      <c r="L23" s="79">
        <v>0.5</v>
      </c>
      <c r="M23" s="80">
        <f t="shared" si="2"/>
        <v>2424.9369444444446</v>
      </c>
      <c r="N23" s="81"/>
      <c r="O23" s="79">
        <v>0.5</v>
      </c>
      <c r="P23" s="80">
        <f t="shared" si="3"/>
        <v>2424.9369444444446</v>
      </c>
      <c r="Q23" s="81"/>
      <c r="R23" s="79">
        <v>0</v>
      </c>
      <c r="S23" s="80">
        <f t="shared" si="4"/>
        <v>0</v>
      </c>
      <c r="T23" s="81"/>
    </row>
    <row r="24" spans="2:24" ht="30" customHeight="1" x14ac:dyDescent="0.25">
      <c r="B24" s="4" t="s">
        <v>148</v>
      </c>
      <c r="C24" s="79">
        <v>0.33329999999999999</v>
      </c>
      <c r="D24" s="80">
        <f t="shared" si="0"/>
        <v>1616.4629671666667</v>
      </c>
      <c r="E24" s="81"/>
      <c r="F24" s="79">
        <v>0.33329999999999999</v>
      </c>
      <c r="G24" s="80">
        <f t="shared" si="1"/>
        <v>1616.4629671666667</v>
      </c>
      <c r="H24" s="81"/>
      <c r="I24" s="79">
        <v>0.33329999999999999</v>
      </c>
      <c r="J24" s="80">
        <f>SUM(J14*I24)</f>
        <v>1616.4629671666667</v>
      </c>
      <c r="K24" s="81"/>
      <c r="L24" s="79">
        <v>0.5</v>
      </c>
      <c r="M24" s="80">
        <f t="shared" si="2"/>
        <v>2424.9369444444446</v>
      </c>
      <c r="N24" s="81"/>
      <c r="O24" s="79">
        <v>0.5</v>
      </c>
      <c r="P24" s="80">
        <f t="shared" si="3"/>
        <v>2424.9369444444446</v>
      </c>
      <c r="Q24" s="81"/>
      <c r="R24" s="79">
        <v>0</v>
      </c>
      <c r="S24" s="80">
        <f t="shared" si="4"/>
        <v>0</v>
      </c>
      <c r="T24" s="81"/>
    </row>
    <row r="25" spans="2:24" x14ac:dyDescent="0.25">
      <c r="B25" s="39"/>
      <c r="C25" s="4"/>
      <c r="D25" s="4"/>
      <c r="E25" s="5"/>
      <c r="F25" s="4"/>
      <c r="G25" s="4"/>
      <c r="H25" s="5"/>
      <c r="I25" s="4"/>
      <c r="J25" s="4"/>
      <c r="K25" s="5"/>
      <c r="L25" s="4"/>
      <c r="M25" s="4"/>
      <c r="N25" s="5"/>
      <c r="O25" s="4"/>
      <c r="P25" s="4"/>
      <c r="Q25" s="5"/>
      <c r="R25" s="4"/>
      <c r="S25" s="4"/>
      <c r="T25" s="5"/>
    </row>
    <row r="26" spans="2:24" x14ac:dyDescent="0.25">
      <c r="B26" s="40"/>
      <c r="C26" s="41">
        <f>SUM(C19:C25)</f>
        <v>1</v>
      </c>
      <c r="D26" s="42">
        <f>SUM(D19:D25)</f>
        <v>4849.8738888888893</v>
      </c>
      <c r="E26" s="43"/>
      <c r="F26" s="41">
        <f>SUM(F19:F25)</f>
        <v>1</v>
      </c>
      <c r="G26" s="42">
        <f>SUM(G19:G24)</f>
        <v>4849.8738888888893</v>
      </c>
      <c r="H26" s="44"/>
      <c r="I26" s="41">
        <f>SUM(I19:I25)</f>
        <v>1</v>
      </c>
      <c r="J26" s="42">
        <f>SUM(J19:J24)</f>
        <v>4849.8738888888893</v>
      </c>
      <c r="K26" s="44"/>
      <c r="L26" s="41">
        <f>SUM(L19:L25)</f>
        <v>1</v>
      </c>
      <c r="M26" s="42">
        <f>SUM(M19:M24)</f>
        <v>4849.8738888888893</v>
      </c>
      <c r="N26" s="44"/>
      <c r="O26" s="41">
        <f>SUM(O19:O25)</f>
        <v>1</v>
      </c>
      <c r="P26" s="42">
        <f>SUM(P19:P24)</f>
        <v>4849.8738888888893</v>
      </c>
      <c r="Q26" s="44"/>
      <c r="R26" s="41">
        <f>SUM(R19:R25)</f>
        <v>1</v>
      </c>
      <c r="S26" s="42">
        <f>SUM(S19:S24)</f>
        <v>4849.8738888888893</v>
      </c>
      <c r="T26" s="44"/>
      <c r="U26" s="45"/>
    </row>
    <row r="29" spans="2:24" ht="18.75" x14ac:dyDescent="0.3">
      <c r="B29" s="28"/>
      <c r="C29" s="119" t="s">
        <v>101</v>
      </c>
      <c r="D29" s="120"/>
      <c r="E29" s="29"/>
      <c r="F29" s="119" t="s">
        <v>66</v>
      </c>
      <c r="G29" s="120"/>
      <c r="H29" s="29"/>
      <c r="I29" s="119" t="s">
        <v>102</v>
      </c>
      <c r="J29" s="120"/>
      <c r="K29" s="29"/>
      <c r="L29" s="119" t="s">
        <v>103</v>
      </c>
      <c r="M29" s="120"/>
      <c r="N29" s="29"/>
      <c r="O29" s="119" t="s">
        <v>104</v>
      </c>
      <c r="P29" s="120"/>
      <c r="Q29" s="29"/>
      <c r="R29" s="119" t="s">
        <v>105</v>
      </c>
      <c r="S29" s="120"/>
      <c r="T29" s="29"/>
      <c r="U29" s="132" t="s">
        <v>72</v>
      </c>
      <c r="V29" s="132" t="s">
        <v>73</v>
      </c>
      <c r="W29" s="132" t="s">
        <v>74</v>
      </c>
      <c r="X29" s="132" t="s">
        <v>75</v>
      </c>
    </row>
    <row r="30" spans="2:24" ht="26.25" x14ac:dyDescent="0.25">
      <c r="B30" s="6" t="s">
        <v>70</v>
      </c>
      <c r="C30" s="30" t="s">
        <v>67</v>
      </c>
      <c r="D30" s="31" t="s">
        <v>68</v>
      </c>
      <c r="E30" s="32"/>
      <c r="F30" s="30" t="s">
        <v>67</v>
      </c>
      <c r="G30" s="31" t="s">
        <v>68</v>
      </c>
      <c r="H30" s="32"/>
      <c r="I30" s="30" t="s">
        <v>67</v>
      </c>
      <c r="J30" s="31" t="s">
        <v>68</v>
      </c>
      <c r="K30" s="32"/>
      <c r="L30" s="30" t="s">
        <v>67</v>
      </c>
      <c r="M30" s="31" t="s">
        <v>68</v>
      </c>
      <c r="N30" s="32"/>
      <c r="O30" s="30" t="s">
        <v>67</v>
      </c>
      <c r="P30" s="31" t="s">
        <v>68</v>
      </c>
      <c r="Q30" s="32"/>
      <c r="R30" s="30" t="s">
        <v>67</v>
      </c>
      <c r="S30" s="31" t="s">
        <v>68</v>
      </c>
      <c r="T30" s="32"/>
      <c r="U30" s="133"/>
      <c r="V30" s="133"/>
      <c r="W30" s="133"/>
      <c r="X30" s="133"/>
    </row>
    <row r="31" spans="2:24" x14ac:dyDescent="0.25"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6"/>
    </row>
    <row r="32" spans="2:24" ht="39.6" customHeight="1" x14ac:dyDescent="0.3">
      <c r="B32" s="33" t="s">
        <v>144</v>
      </c>
      <c r="C32" s="75">
        <v>0.33339999999999997</v>
      </c>
      <c r="D32" s="76">
        <f>SUM(J14)*C32</f>
        <v>1616.9479545555555</v>
      </c>
      <c r="E32" s="77"/>
      <c r="F32" s="75">
        <v>0.5</v>
      </c>
      <c r="G32" s="76">
        <f>SUM(J14*F32)</f>
        <v>2424.9369444444446</v>
      </c>
      <c r="H32" s="77"/>
      <c r="I32" s="75">
        <v>0.5</v>
      </c>
      <c r="J32" s="76">
        <f>SUM(J14*I32)</f>
        <v>2424.9369444444446</v>
      </c>
      <c r="K32" s="77"/>
      <c r="L32" s="75">
        <v>0.33339999999999997</v>
      </c>
      <c r="M32" s="76">
        <f>SUM(J14*L32)</f>
        <v>1616.9479545555555</v>
      </c>
      <c r="N32" s="77"/>
      <c r="O32" s="75">
        <v>0.5</v>
      </c>
      <c r="P32" s="76">
        <f>SUM(J14*O32)</f>
        <v>2424.9369444444446</v>
      </c>
      <c r="Q32" s="77"/>
      <c r="R32" s="75">
        <v>0.5</v>
      </c>
      <c r="S32" s="21">
        <f>SUM(J14*R32)</f>
        <v>2424.9369444444446</v>
      </c>
      <c r="T32" s="34"/>
      <c r="U32" s="35">
        <f>SUM(D32+G32+J32+M32+P32+S32+D19+G19+J19+M19+P19+S19)</f>
        <v>19401.435505111109</v>
      </c>
      <c r="V32" s="36">
        <f>SUM(U32*L10)</f>
        <v>12637.083581999996</v>
      </c>
      <c r="W32" s="36">
        <f>SUM(U32*L12)</f>
        <v>6764.3519231111104</v>
      </c>
      <c r="X32" s="36">
        <f>SUM(V32:W32)</f>
        <v>19401.435505111105</v>
      </c>
    </row>
    <row r="33" spans="2:24" x14ac:dyDescent="0.25">
      <c r="B33" s="37" t="s">
        <v>71</v>
      </c>
      <c r="C33" s="130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</row>
    <row r="34" spans="2:24" ht="29.1" customHeight="1" x14ac:dyDescent="0.3">
      <c r="B34" s="4" t="s">
        <v>145</v>
      </c>
      <c r="C34" s="79">
        <v>0.33329999999999999</v>
      </c>
      <c r="D34" s="80">
        <f>SUM($J$14)*C34</f>
        <v>1616.4629671666667</v>
      </c>
      <c r="E34" s="81"/>
      <c r="F34" s="79">
        <v>0</v>
      </c>
      <c r="G34" s="80">
        <f>SUM($J$14*F34)</f>
        <v>0</v>
      </c>
      <c r="H34" s="81"/>
      <c r="I34" s="79">
        <v>0</v>
      </c>
      <c r="J34" s="80">
        <f>SUM($J$14*I34)</f>
        <v>0</v>
      </c>
      <c r="K34" s="81">
        <v>0</v>
      </c>
      <c r="L34" s="79">
        <v>0</v>
      </c>
      <c r="M34" s="80">
        <f>SUM($J$14*L34)</f>
        <v>0</v>
      </c>
      <c r="N34" s="81"/>
      <c r="O34" s="79">
        <v>0</v>
      </c>
      <c r="P34" s="80">
        <f>SUM($J$14*O34)</f>
        <v>0</v>
      </c>
      <c r="Q34" s="81"/>
      <c r="R34" s="79">
        <v>0</v>
      </c>
      <c r="S34" s="9">
        <f>SUM($J$14*R34)</f>
        <v>0</v>
      </c>
      <c r="T34" s="38"/>
      <c r="U34" s="35">
        <f>SUM(D34+G34+J34+M34+P34+S34+D21+G21+J21+M21+P21+S21)</f>
        <v>3232.9259343333333</v>
      </c>
      <c r="V34" s="36">
        <f>SUM(U34*L10)</f>
        <v>2105.7594029999996</v>
      </c>
      <c r="W34" s="36">
        <f>SUM(U34*L12)</f>
        <v>1127.1665313333333</v>
      </c>
      <c r="X34" s="36">
        <f t="shared" ref="X34:X37" si="5">SUM(V34:W34)</f>
        <v>3232.9259343333329</v>
      </c>
    </row>
    <row r="35" spans="2:24" ht="29.1" customHeight="1" x14ac:dyDescent="0.3">
      <c r="B35" s="4" t="s">
        <v>146</v>
      </c>
      <c r="C35" s="79">
        <v>0.33329999999999999</v>
      </c>
      <c r="D35" s="80">
        <f t="shared" ref="D35:D37" si="6">SUM($J$14)*C35</f>
        <v>1616.4629671666667</v>
      </c>
      <c r="E35" s="81"/>
      <c r="F35" s="79">
        <v>0.5</v>
      </c>
      <c r="G35" s="80">
        <f t="shared" ref="G35:G37" si="7">SUM($J$14*F35)</f>
        <v>2424.9369444444446</v>
      </c>
      <c r="H35" s="81"/>
      <c r="I35" s="79">
        <v>0.5</v>
      </c>
      <c r="J35" s="80">
        <f t="shared" ref="J35:J37" si="8">SUM($J$14*I35)</f>
        <v>2424.9369444444446</v>
      </c>
      <c r="K35" s="81"/>
      <c r="L35" s="79">
        <v>0.33329999999999999</v>
      </c>
      <c r="M35" s="80">
        <f t="shared" ref="M35:M37" si="9">SUM($J$14*L35)</f>
        <v>1616.4629671666667</v>
      </c>
      <c r="N35" s="81"/>
      <c r="O35" s="79">
        <v>0</v>
      </c>
      <c r="P35" s="80">
        <f t="shared" ref="P35:P37" si="10">SUM($J$14*O35)</f>
        <v>0</v>
      </c>
      <c r="Q35" s="81"/>
      <c r="R35" s="79">
        <v>0</v>
      </c>
      <c r="S35" s="9">
        <f t="shared" ref="S35:S37" si="11">SUM($J$14*R35)</f>
        <v>0</v>
      </c>
      <c r="T35" s="38"/>
      <c r="U35" s="35">
        <f t="shared" ref="U35:U36" si="12">SUM(D35+G35+J35+M35+P35+S35+D22+G22+J22+M22+P22+S22)</f>
        <v>9699.2627903888879</v>
      </c>
      <c r="V35" s="36">
        <f>SUM(U35*L10)</f>
        <v>6317.5941044999981</v>
      </c>
      <c r="W35" s="36">
        <f>SUM(U35*L12)</f>
        <v>3381.6686858888884</v>
      </c>
      <c r="X35" s="36">
        <f t="shared" ref="X35:X36" si="13">SUM(V35:W35)</f>
        <v>9699.2627903888861</v>
      </c>
    </row>
    <row r="36" spans="2:24" ht="29.1" customHeight="1" x14ac:dyDescent="0.3">
      <c r="B36" s="4" t="s">
        <v>147</v>
      </c>
      <c r="C36" s="79">
        <v>0</v>
      </c>
      <c r="D36" s="80">
        <f t="shared" si="6"/>
        <v>0</v>
      </c>
      <c r="E36" s="81"/>
      <c r="F36" s="79">
        <v>0</v>
      </c>
      <c r="G36" s="80">
        <f t="shared" si="7"/>
        <v>0</v>
      </c>
      <c r="H36" s="81"/>
      <c r="I36" s="79">
        <v>0</v>
      </c>
      <c r="J36" s="80">
        <f t="shared" si="8"/>
        <v>0</v>
      </c>
      <c r="K36" s="81"/>
      <c r="L36" s="79">
        <v>0.33329999999999999</v>
      </c>
      <c r="M36" s="80">
        <f t="shared" si="9"/>
        <v>1616.4629671666667</v>
      </c>
      <c r="N36" s="81"/>
      <c r="O36" s="79">
        <v>0.5</v>
      </c>
      <c r="P36" s="80">
        <f t="shared" si="10"/>
        <v>2424.9369444444446</v>
      </c>
      <c r="Q36" s="81"/>
      <c r="R36" s="79">
        <v>0.5</v>
      </c>
      <c r="S36" s="9">
        <f t="shared" si="11"/>
        <v>2424.9369444444446</v>
      </c>
      <c r="T36" s="38"/>
      <c r="U36" s="35">
        <f t="shared" si="12"/>
        <v>16165.599646444443</v>
      </c>
      <c r="V36" s="36">
        <f>SUM(U36*L10)</f>
        <v>10529.428805999998</v>
      </c>
      <c r="W36" s="36">
        <f>SUM(U36*L12)</f>
        <v>5636.1708404444444</v>
      </c>
      <c r="X36" s="36">
        <f t="shared" si="13"/>
        <v>16165.599646444443</v>
      </c>
    </row>
    <row r="37" spans="2:24" ht="29.45" customHeight="1" x14ac:dyDescent="0.3">
      <c r="B37" s="4" t="s">
        <v>148</v>
      </c>
      <c r="C37" s="79">
        <v>0</v>
      </c>
      <c r="D37" s="80">
        <f t="shared" si="6"/>
        <v>0</v>
      </c>
      <c r="E37" s="81"/>
      <c r="F37" s="79">
        <v>0</v>
      </c>
      <c r="G37" s="80">
        <f t="shared" si="7"/>
        <v>0</v>
      </c>
      <c r="H37" s="81"/>
      <c r="I37" s="79">
        <v>0</v>
      </c>
      <c r="J37" s="80">
        <f t="shared" si="8"/>
        <v>0</v>
      </c>
      <c r="K37" s="81"/>
      <c r="L37" s="79">
        <v>0</v>
      </c>
      <c r="M37" s="80">
        <f t="shared" si="9"/>
        <v>0</v>
      </c>
      <c r="N37" s="81"/>
      <c r="O37" s="79">
        <v>0</v>
      </c>
      <c r="P37" s="80">
        <f t="shared" si="10"/>
        <v>0</v>
      </c>
      <c r="Q37" s="81"/>
      <c r="R37" s="79">
        <v>0</v>
      </c>
      <c r="S37" s="9">
        <f t="shared" si="11"/>
        <v>0</v>
      </c>
      <c r="T37" s="38"/>
      <c r="U37" s="35">
        <f>SUM(D37+G37+J37+M37+P37+S37+D24+G24+J24+M24+P24+S24)</f>
        <v>9699.2627903888897</v>
      </c>
      <c r="V37" s="36">
        <f>SUM(U37*L10)</f>
        <v>6317.594104499999</v>
      </c>
      <c r="W37" s="36">
        <f>SUM(U37*L12)</f>
        <v>3381.6686858888893</v>
      </c>
      <c r="X37" s="36">
        <f t="shared" si="5"/>
        <v>9699.2627903888879</v>
      </c>
    </row>
    <row r="38" spans="2:24" ht="18.75" x14ac:dyDescent="0.3">
      <c r="B38" s="39"/>
      <c r="C38" s="4"/>
      <c r="D38" s="4"/>
      <c r="E38" s="5"/>
      <c r="F38" s="4"/>
      <c r="G38" s="4"/>
      <c r="H38" s="5"/>
      <c r="I38" s="4"/>
      <c r="J38" s="4"/>
      <c r="K38" s="5"/>
      <c r="L38" s="4"/>
      <c r="M38" s="4"/>
      <c r="N38" s="5"/>
      <c r="O38" s="4"/>
      <c r="P38" s="4"/>
      <c r="Q38" s="5"/>
      <c r="R38" s="4"/>
      <c r="S38" s="4"/>
      <c r="T38" s="5"/>
      <c r="U38" s="35"/>
    </row>
    <row r="39" spans="2:24" ht="15.75" x14ac:dyDescent="0.25">
      <c r="B39" s="40"/>
      <c r="C39" s="41">
        <f>SUM(C32:C38)</f>
        <v>1</v>
      </c>
      <c r="D39" s="42">
        <f>SUM(D32:D38)</f>
        <v>4849.8738888888893</v>
      </c>
      <c r="E39" s="43"/>
      <c r="F39" s="41">
        <f>SUM(F32:F38)</f>
        <v>1</v>
      </c>
      <c r="G39" s="42">
        <f>SUM(G32:G37)</f>
        <v>4849.8738888888893</v>
      </c>
      <c r="H39" s="44"/>
      <c r="I39" s="41">
        <f>SUM(I32:I38)</f>
        <v>1</v>
      </c>
      <c r="J39" s="42">
        <f>SUM(J32:J37)</f>
        <v>4849.8738888888893</v>
      </c>
      <c r="K39" s="44"/>
      <c r="L39" s="41">
        <f>SUM(L32:L38)</f>
        <v>1</v>
      </c>
      <c r="M39" s="42">
        <f>SUM(M32:M37)</f>
        <v>4849.8738888888893</v>
      </c>
      <c r="N39" s="44"/>
      <c r="O39" s="41">
        <f>SUM(O32:O38)</f>
        <v>1</v>
      </c>
      <c r="P39" s="42">
        <f>SUM(P32:P37)</f>
        <v>4849.8738888888893</v>
      </c>
      <c r="Q39" s="44"/>
      <c r="R39" s="41">
        <f>SUM(R32:R38)</f>
        <v>1</v>
      </c>
      <c r="S39" s="42">
        <f>SUM(S32:S37)</f>
        <v>4849.8738888888893</v>
      </c>
      <c r="T39" s="44"/>
      <c r="U39" s="53">
        <f>SUM(D39+G39+J39+M39+P39+S39+D26+G26+J26+M26+P26+S26)</f>
        <v>58198.486666666686</v>
      </c>
      <c r="V39" s="53"/>
      <c r="W39" s="53"/>
      <c r="X39" s="53"/>
    </row>
    <row r="41" spans="2:24" x14ac:dyDescent="0.25">
      <c r="U41" s="24"/>
    </row>
  </sheetData>
  <sheetProtection selectLockedCells="1"/>
  <mergeCells count="27">
    <mergeCell ref="B31:X31"/>
    <mergeCell ref="B18:T18"/>
    <mergeCell ref="D20:T20"/>
    <mergeCell ref="C33:X33"/>
    <mergeCell ref="R29:S29"/>
    <mergeCell ref="U29:U30"/>
    <mergeCell ref="V29:V30"/>
    <mergeCell ref="W29:W30"/>
    <mergeCell ref="X29:X30"/>
    <mergeCell ref="C29:D29"/>
    <mergeCell ref="F29:G29"/>
    <mergeCell ref="I29:J29"/>
    <mergeCell ref="L29:M29"/>
    <mergeCell ref="O29:P29"/>
    <mergeCell ref="R16:S16"/>
    <mergeCell ref="B8:I8"/>
    <mergeCell ref="B10:I10"/>
    <mergeCell ref="B12:I12"/>
    <mergeCell ref="B14:I14"/>
    <mergeCell ref="B9:J9"/>
    <mergeCell ref="B11:J11"/>
    <mergeCell ref="B13:J13"/>
    <mergeCell ref="C16:D16"/>
    <mergeCell ref="F16:G16"/>
    <mergeCell ref="I16:J16"/>
    <mergeCell ref="L16:M16"/>
    <mergeCell ref="O16:P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"/>
  <sheetViews>
    <sheetView workbookViewId="0">
      <selection activeCell="C12" sqref="C12"/>
    </sheetView>
  </sheetViews>
  <sheetFormatPr defaultColWidth="8.85546875" defaultRowHeight="15" x14ac:dyDescent="0.25"/>
  <cols>
    <col min="1" max="1" width="4" customWidth="1"/>
    <col min="2" max="2" width="23" customWidth="1"/>
    <col min="3" max="3" width="27.7109375" customWidth="1"/>
    <col min="4" max="4" width="12.85546875" customWidth="1"/>
    <col min="5" max="5" width="11.42578125" customWidth="1"/>
    <col min="7" max="7" width="12.85546875" customWidth="1"/>
  </cols>
  <sheetData>
    <row r="1" spans="1:7" ht="23.25" x14ac:dyDescent="0.35">
      <c r="A1" s="3" t="s">
        <v>0</v>
      </c>
    </row>
    <row r="3" spans="1:7" ht="18.75" x14ac:dyDescent="0.3">
      <c r="A3" s="2" t="s">
        <v>89</v>
      </c>
    </row>
    <row r="5" spans="1:7" ht="33" customHeight="1" x14ac:dyDescent="0.25">
      <c r="B5" s="6" t="s">
        <v>77</v>
      </c>
      <c r="C5" s="6" t="s">
        <v>78</v>
      </c>
      <c r="D5" s="13" t="s">
        <v>82</v>
      </c>
      <c r="E5" s="6" t="s">
        <v>79</v>
      </c>
      <c r="F5" s="6" t="s">
        <v>80</v>
      </c>
      <c r="G5" s="6" t="s">
        <v>81</v>
      </c>
    </row>
    <row r="6" spans="1:7" x14ac:dyDescent="0.25">
      <c r="B6" s="69" t="s">
        <v>166</v>
      </c>
      <c r="C6" s="82" t="s">
        <v>167</v>
      </c>
      <c r="D6" s="69" t="s">
        <v>168</v>
      </c>
      <c r="E6" s="70">
        <v>1</v>
      </c>
      <c r="F6" s="69">
        <v>30</v>
      </c>
      <c r="G6" s="9">
        <f>SUM(F6*E6)</f>
        <v>30</v>
      </c>
    </row>
    <row r="7" spans="1:7" x14ac:dyDescent="0.25">
      <c r="B7" s="83">
        <v>50</v>
      </c>
      <c r="C7" s="82" t="s">
        <v>169</v>
      </c>
      <c r="D7" s="69" t="s">
        <v>168</v>
      </c>
      <c r="E7" s="70">
        <v>50</v>
      </c>
      <c r="F7" s="69">
        <v>1</v>
      </c>
      <c r="G7" s="9">
        <f t="shared" ref="G7:G19" si="0">SUM(F7*E7)</f>
        <v>50</v>
      </c>
    </row>
    <row r="8" spans="1:7" x14ac:dyDescent="0.25">
      <c r="B8" s="69" t="s">
        <v>170</v>
      </c>
      <c r="C8" s="82" t="s">
        <v>171</v>
      </c>
      <c r="D8" s="69" t="s">
        <v>168</v>
      </c>
      <c r="E8" s="70">
        <v>14.44</v>
      </c>
      <c r="F8" s="69">
        <v>5</v>
      </c>
      <c r="G8" s="9">
        <f t="shared" si="0"/>
        <v>72.2</v>
      </c>
    </row>
    <row r="9" spans="1:7" ht="30" x14ac:dyDescent="0.25">
      <c r="B9" s="69" t="s">
        <v>172</v>
      </c>
      <c r="C9" s="82" t="s">
        <v>173</v>
      </c>
      <c r="D9" s="69">
        <v>5</v>
      </c>
      <c r="E9" s="70">
        <v>99</v>
      </c>
      <c r="F9" s="69">
        <v>5</v>
      </c>
      <c r="G9" s="9">
        <f t="shared" si="0"/>
        <v>495</v>
      </c>
    </row>
    <row r="10" spans="1:7" x14ac:dyDescent="0.25">
      <c r="B10" s="19" t="s">
        <v>182</v>
      </c>
      <c r="C10" s="46" t="s">
        <v>183</v>
      </c>
      <c r="D10" s="19" t="s">
        <v>168</v>
      </c>
      <c r="E10" s="17">
        <v>40.72</v>
      </c>
      <c r="F10" s="19">
        <v>2</v>
      </c>
      <c r="G10" s="9">
        <f t="shared" si="0"/>
        <v>81.44</v>
      </c>
    </row>
    <row r="11" spans="1:7" x14ac:dyDescent="0.25">
      <c r="B11" s="19"/>
      <c r="C11" s="46"/>
      <c r="D11" s="19"/>
      <c r="E11" s="17"/>
      <c r="F11" s="19"/>
      <c r="G11" s="9">
        <f t="shared" si="0"/>
        <v>0</v>
      </c>
    </row>
    <row r="12" spans="1:7" x14ac:dyDescent="0.25">
      <c r="B12" s="19"/>
      <c r="C12" s="46"/>
      <c r="D12" s="19"/>
      <c r="E12" s="17"/>
      <c r="F12" s="19"/>
      <c r="G12" s="9">
        <f t="shared" si="0"/>
        <v>0</v>
      </c>
    </row>
    <row r="13" spans="1:7" x14ac:dyDescent="0.25">
      <c r="B13" s="19"/>
      <c r="C13" s="46"/>
      <c r="D13" s="19"/>
      <c r="E13" s="17"/>
      <c r="F13" s="19"/>
      <c r="G13" s="9">
        <f t="shared" si="0"/>
        <v>0</v>
      </c>
    </row>
    <row r="14" spans="1:7" x14ac:dyDescent="0.25">
      <c r="B14" s="19"/>
      <c r="C14" s="46"/>
      <c r="D14" s="19"/>
      <c r="E14" s="17"/>
      <c r="F14" s="19"/>
      <c r="G14" s="9">
        <f t="shared" si="0"/>
        <v>0</v>
      </c>
    </row>
    <row r="15" spans="1:7" x14ac:dyDescent="0.25">
      <c r="B15" s="19"/>
      <c r="C15" s="46"/>
      <c r="D15" s="19"/>
      <c r="E15" s="17"/>
      <c r="F15" s="19"/>
      <c r="G15" s="9">
        <f t="shared" si="0"/>
        <v>0</v>
      </c>
    </row>
    <row r="16" spans="1:7" x14ac:dyDescent="0.25">
      <c r="B16" s="19"/>
      <c r="C16" s="46"/>
      <c r="D16" s="19"/>
      <c r="E16" s="17"/>
      <c r="F16" s="19"/>
      <c r="G16" s="9">
        <f t="shared" si="0"/>
        <v>0</v>
      </c>
    </row>
    <row r="17" spans="2:7" x14ac:dyDescent="0.25">
      <c r="B17" s="19"/>
      <c r="C17" s="46"/>
      <c r="D17" s="19"/>
      <c r="E17" s="17"/>
      <c r="F17" s="19"/>
      <c r="G17" s="9">
        <f t="shared" si="0"/>
        <v>0</v>
      </c>
    </row>
    <row r="18" spans="2:7" x14ac:dyDescent="0.25">
      <c r="B18" s="19"/>
      <c r="C18" s="46"/>
      <c r="D18" s="19"/>
      <c r="E18" s="17"/>
      <c r="F18" s="19"/>
      <c r="G18" s="9">
        <f t="shared" si="0"/>
        <v>0</v>
      </c>
    </row>
    <row r="19" spans="2:7" x14ac:dyDescent="0.25">
      <c r="B19" s="19"/>
      <c r="C19" s="46"/>
      <c r="D19" s="19"/>
      <c r="E19" s="17"/>
      <c r="F19" s="19"/>
      <c r="G19" s="9">
        <f t="shared" si="0"/>
        <v>0</v>
      </c>
    </row>
    <row r="21" spans="2:7" ht="22.35" customHeight="1" x14ac:dyDescent="0.25">
      <c r="D21" s="92" t="s">
        <v>83</v>
      </c>
      <c r="E21" s="134"/>
      <c r="F21" s="93"/>
      <c r="G21" s="25">
        <f>SUM(G6:G19)</f>
        <v>728.6400000000001</v>
      </c>
    </row>
  </sheetData>
  <sheetProtection selectLockedCells="1"/>
  <mergeCells count="1">
    <mergeCell ref="D21:F2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18"/>
  <sheetViews>
    <sheetView workbookViewId="0">
      <selection activeCell="E11" sqref="E11"/>
    </sheetView>
  </sheetViews>
  <sheetFormatPr defaultColWidth="8.85546875" defaultRowHeight="15" x14ac:dyDescent="0.25"/>
  <cols>
    <col min="1" max="1" width="4.42578125" customWidth="1"/>
    <col min="2" max="2" width="26.28515625" bestFit="1" customWidth="1"/>
    <col min="3" max="3" width="20.85546875" bestFit="1" customWidth="1"/>
    <col min="4" max="4" width="12.42578125" customWidth="1"/>
    <col min="5" max="5" width="18.28515625" customWidth="1"/>
    <col min="6" max="6" width="16.140625" customWidth="1"/>
  </cols>
  <sheetData>
    <row r="1" spans="1:6" ht="23.25" x14ac:dyDescent="0.35">
      <c r="A1" s="3" t="s">
        <v>0</v>
      </c>
    </row>
    <row r="3" spans="1:6" ht="18.75" x14ac:dyDescent="0.3">
      <c r="A3" s="2" t="s">
        <v>90</v>
      </c>
    </row>
    <row r="5" spans="1:6" ht="25.35" customHeight="1" x14ac:dyDescent="0.25">
      <c r="B5" s="6" t="s">
        <v>77</v>
      </c>
      <c r="C5" s="6" t="s">
        <v>78</v>
      </c>
      <c r="D5" s="6" t="s">
        <v>80</v>
      </c>
      <c r="E5" s="6" t="s">
        <v>79</v>
      </c>
      <c r="F5" s="6" t="s">
        <v>81</v>
      </c>
    </row>
    <row r="6" spans="1:6" ht="30" x14ac:dyDescent="0.25">
      <c r="B6" s="82" t="s">
        <v>175</v>
      </c>
      <c r="C6" s="82" t="s">
        <v>174</v>
      </c>
      <c r="D6" s="69">
        <v>12</v>
      </c>
      <c r="E6" s="70">
        <v>29.9</v>
      </c>
      <c r="F6" s="9">
        <f>SUM(E6*D6)</f>
        <v>358.79999999999995</v>
      </c>
    </row>
    <row r="7" spans="1:6" x14ac:dyDescent="0.25">
      <c r="B7" s="82" t="s">
        <v>176</v>
      </c>
      <c r="C7" s="82" t="s">
        <v>177</v>
      </c>
      <c r="D7" s="69">
        <v>1</v>
      </c>
      <c r="E7" s="70">
        <v>55.2</v>
      </c>
      <c r="F7" s="9">
        <f t="shared" ref="F7:F15" si="0">SUM(E7*D7)</f>
        <v>55.2</v>
      </c>
    </row>
    <row r="8" spans="1:6" x14ac:dyDescent="0.25">
      <c r="B8" s="82" t="s">
        <v>178</v>
      </c>
      <c r="C8" s="82" t="s">
        <v>179</v>
      </c>
      <c r="D8" s="69">
        <v>15</v>
      </c>
      <c r="E8" s="70">
        <v>86</v>
      </c>
      <c r="F8" s="9">
        <f t="shared" si="0"/>
        <v>1290</v>
      </c>
    </row>
    <row r="9" spans="1:6" ht="30" x14ac:dyDescent="0.25">
      <c r="B9" s="82" t="s">
        <v>180</v>
      </c>
      <c r="C9" s="82" t="s">
        <v>181</v>
      </c>
      <c r="D9" s="69">
        <v>1</v>
      </c>
      <c r="E9" s="70">
        <v>56.9</v>
      </c>
      <c r="F9" s="9">
        <f t="shared" si="0"/>
        <v>56.9</v>
      </c>
    </row>
    <row r="10" spans="1:6" x14ac:dyDescent="0.25">
      <c r="B10" s="46"/>
      <c r="C10" s="19"/>
      <c r="D10" s="19"/>
      <c r="E10" s="17"/>
      <c r="F10" s="9">
        <f t="shared" si="0"/>
        <v>0</v>
      </c>
    </row>
    <row r="11" spans="1:6" x14ac:dyDescent="0.25">
      <c r="B11" s="46"/>
      <c r="C11" s="19"/>
      <c r="D11" s="19"/>
      <c r="E11" s="17"/>
      <c r="F11" s="9">
        <f t="shared" si="0"/>
        <v>0</v>
      </c>
    </row>
    <row r="12" spans="1:6" x14ac:dyDescent="0.25">
      <c r="B12" s="46"/>
      <c r="C12" s="19"/>
      <c r="D12" s="19"/>
      <c r="E12" s="17"/>
      <c r="F12" s="9">
        <f t="shared" si="0"/>
        <v>0</v>
      </c>
    </row>
    <row r="13" spans="1:6" x14ac:dyDescent="0.25">
      <c r="B13" s="46"/>
      <c r="C13" s="19"/>
      <c r="D13" s="19"/>
      <c r="E13" s="17"/>
      <c r="F13" s="9">
        <f t="shared" si="0"/>
        <v>0</v>
      </c>
    </row>
    <row r="14" spans="1:6" x14ac:dyDescent="0.25">
      <c r="B14" s="46"/>
      <c r="C14" s="19"/>
      <c r="D14" s="19"/>
      <c r="E14" s="17"/>
      <c r="F14" s="9">
        <f t="shared" si="0"/>
        <v>0</v>
      </c>
    </row>
    <row r="15" spans="1:6" x14ac:dyDescent="0.25">
      <c r="B15" s="46"/>
      <c r="C15" s="19"/>
      <c r="D15" s="19"/>
      <c r="E15" s="17"/>
      <c r="F15" s="9">
        <f t="shared" si="0"/>
        <v>0</v>
      </c>
    </row>
    <row r="16" spans="1:6" x14ac:dyDescent="0.25">
      <c r="B16" s="46"/>
      <c r="C16" s="19"/>
      <c r="D16" s="19"/>
      <c r="E16" s="17"/>
      <c r="F16" s="9">
        <v>0</v>
      </c>
    </row>
    <row r="18" spans="2:6" ht="24.6" customHeight="1" x14ac:dyDescent="0.25">
      <c r="B18" s="92" t="s">
        <v>84</v>
      </c>
      <c r="C18" s="134"/>
      <c r="D18" s="134"/>
      <c r="E18" s="134"/>
      <c r="F18" s="20">
        <f>SUM(F6:F16)</f>
        <v>1760.9</v>
      </c>
    </row>
  </sheetData>
  <sheetProtection selectLockedCells="1"/>
  <mergeCells count="1">
    <mergeCell ref="B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Totals</vt:lpstr>
      <vt:lpstr>Staff</vt:lpstr>
      <vt:lpstr>Freelance</vt:lpstr>
      <vt:lpstr>Inf OH</vt:lpstr>
      <vt:lpstr>IT OH</vt:lpstr>
      <vt:lpstr>OH Loading</vt:lpstr>
      <vt:lpstr>Proj Costs</vt:lpstr>
      <vt:lpstr>TrcAccSub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AJK and DJB</dc:creator>
  <cp:keywords/>
  <dc:description/>
  <cp:lastModifiedBy>James</cp:lastModifiedBy>
  <dcterms:created xsi:type="dcterms:W3CDTF">2015-02-05T09:45:53Z</dcterms:created>
  <dcterms:modified xsi:type="dcterms:W3CDTF">2019-03-29T11:44:40Z</dcterms:modified>
  <cp:category/>
</cp:coreProperties>
</file>