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HLINUX\hideki\Dropbox\共有用（岩城先生-共立）\220722_TeX\19560341_UTF-8\Data\"/>
    </mc:Choice>
  </mc:AlternateContent>
  <xr:revisionPtr revIDLastSave="0" documentId="13_ncr:1_{79A4584E-347A-4E4C-9431-A1D112D2EB69}" xr6:coauthVersionLast="47" xr6:coauthVersionMax="47" xr10:uidLastSave="{00000000-0000-0000-0000-000000000000}"/>
  <bookViews>
    <workbookView xWindow="-98" yWindow="-98" windowWidth="19396" windowHeight="9368" activeTab="6" xr2:uid="{00000000-000D-0000-FFFF-FFFF00000000}"/>
  </bookViews>
  <sheets>
    <sheet name="例3.1" sheetId="20" r:id="rId1"/>
    <sheet name="例3.2" sheetId="7" r:id="rId2"/>
    <sheet name="例3.3" sheetId="8" r:id="rId3"/>
    <sheet name="問3.4" sheetId="12" r:id="rId4"/>
    <sheet name="問３.５" sheetId="11" r:id="rId5"/>
    <sheet name="例3.4" sheetId="13" r:id="rId6"/>
    <sheet name="問３.９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5" l="1"/>
  <c r="F5" i="15" s="1"/>
  <c r="D4" i="15"/>
  <c r="D3" i="15"/>
  <c r="D2" i="15"/>
  <c r="E7" i="13"/>
  <c r="E4" i="13"/>
  <c r="E5" i="13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F2" i="8"/>
  <c r="E2" i="8"/>
  <c r="AH4" i="11"/>
  <c r="AG4" i="11"/>
  <c r="AF4" i="11"/>
  <c r="AE4" i="11"/>
  <c r="AD4" i="11"/>
  <c r="AB4" i="11"/>
  <c r="AC4" i="11"/>
  <c r="Z4" i="11"/>
  <c r="AA4" i="11"/>
  <c r="Y4" i="11"/>
  <c r="Y2" i="11"/>
  <c r="H5" i="8"/>
  <c r="H4" i="8"/>
  <c r="H2" i="8"/>
  <c r="E4" i="7"/>
  <c r="E2" i="7"/>
  <c r="D13" i="15" l="1"/>
  <c r="D12" i="15"/>
  <c r="D11" i="15"/>
  <c r="D10" i="15"/>
  <c r="D9" i="15"/>
  <c r="D8" i="15"/>
  <c r="D7" i="15"/>
  <c r="D6" i="15"/>
  <c r="D5" i="15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S2" i="11"/>
  <c r="T2" i="11"/>
  <c r="U2" i="11"/>
  <c r="V2" i="11"/>
  <c r="W2" i="11"/>
  <c r="Q2" i="11"/>
  <c r="R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O2" i="11"/>
  <c r="N2" i="11"/>
</calcChain>
</file>

<file path=xl/sharedStrings.xml><?xml version="1.0" encoding="utf-8"?>
<sst xmlns="http://schemas.openxmlformats.org/spreadsheetml/2006/main" count="58" uniqueCount="40">
  <si>
    <t>日付</t>
    <rPh sb="0" eb="2">
      <t>ヒヅケ</t>
    </rPh>
    <phoneticPr fontId="18"/>
  </si>
  <si>
    <t>日経平均</t>
    <rPh sb="0" eb="4">
      <t>ニッケイヘイキン</t>
    </rPh>
    <phoneticPr fontId="18"/>
  </si>
  <si>
    <t>￥/＄</t>
    <phoneticPr fontId="18"/>
  </si>
  <si>
    <t>共分散＝</t>
    <rPh sb="0" eb="3">
      <t>キョウブンサン</t>
    </rPh>
    <phoneticPr fontId="18"/>
  </si>
  <si>
    <t>相関係数＝</t>
    <rPh sb="0" eb="4">
      <t>ソウカンケイスウ</t>
    </rPh>
    <phoneticPr fontId="18"/>
  </si>
  <si>
    <t>終値</t>
    <rPh sb="0" eb="2">
      <t>オワリネ</t>
    </rPh>
    <phoneticPr fontId="18"/>
  </si>
  <si>
    <t>終値ラグ1</t>
    <rPh sb="0" eb="2">
      <t>オワリネ</t>
    </rPh>
    <phoneticPr fontId="18"/>
  </si>
  <si>
    <t>終値ラグ2</t>
    <rPh sb="0" eb="2">
      <t>オワリネ</t>
    </rPh>
    <phoneticPr fontId="18"/>
  </si>
  <si>
    <t>終値偏差×終値ラグ1偏差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</si>
  <si>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終値偏差×終値ラグ2偏差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</si>
  <si>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終値平均＝</t>
    <rPh sb="0" eb="2">
      <t>オワリネ</t>
    </rPh>
    <rPh sb="2" eb="4">
      <t>ヘイキン</t>
    </rPh>
    <phoneticPr fontId="18"/>
  </si>
  <si>
    <t>ラグ1
自己相関係数</t>
    <rPh sb="4" eb="10">
      <t>ジコソウカンケイスウ</t>
    </rPh>
    <phoneticPr fontId="18"/>
  </si>
  <si>
    <t>ラグ2
自己相関係数</t>
    <rPh sb="4" eb="10">
      <t>ジコソウカンケイスウ</t>
    </rPh>
    <phoneticPr fontId="18"/>
  </si>
  <si>
    <t>日付</t>
    <rPh sb="0" eb="2">
      <t>ヒヅケ</t>
    </rPh>
    <phoneticPr fontId="18"/>
  </si>
  <si>
    <t>終値偏差×終値ラグ3偏差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</si>
  <si>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終値偏差×終値ラグ4偏差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</si>
  <si>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終値偏差×終値ラグ5偏差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</si>
  <si>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終値偏差×終値ラグ6偏差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</si>
  <si>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終値偏差×終値ラグ7偏差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</si>
  <si>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終値偏差×終値ラグ8偏差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</si>
  <si>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終値偏差×終値ラグ9偏差</t>
    <rPh sb="0" eb="2">
      <t>オワリネ</t>
    </rPh>
    <rPh sb="2" eb="4">
      <t>ヘンサ</t>
    </rPh>
    <rPh sb="5" eb="7">
      <t>オワリネ</t>
    </rPh>
    <rPh sb="10" eb="12">
      <t>ヘンサ</t>
    </rPh>
    <phoneticPr fontId="18"/>
  </si>
  <si>
    <t>終値偏差×終値ラグ10偏差</t>
    <rPh sb="0" eb="2">
      <t>オワリネ</t>
    </rPh>
    <rPh sb="2" eb="4">
      <t>ヘンサ</t>
    </rPh>
    <rPh sb="5" eb="7">
      <t>オワリネ</t>
    </rPh>
    <rPh sb="11" eb="13">
      <t>ヘンサ</t>
    </rPh>
    <phoneticPr fontId="18"/>
  </si>
  <si>
    <t>終値ラグ3</t>
    <rPh sb="0" eb="2">
      <t>オワリネ</t>
    </rPh>
    <phoneticPr fontId="18"/>
  </si>
  <si>
    <t>終値ラグ4</t>
    <rPh sb="0" eb="2">
      <t>オワリネ</t>
    </rPh>
    <phoneticPr fontId="18"/>
  </si>
  <si>
    <t>終値ラグ5</t>
    <rPh sb="0" eb="2">
      <t>オワリネ</t>
    </rPh>
    <phoneticPr fontId="18"/>
  </si>
  <si>
    <t>終値ラグ6</t>
    <rPh sb="0" eb="2">
      <t>オワリネ</t>
    </rPh>
    <phoneticPr fontId="18"/>
  </si>
  <si>
    <t>終値ラグ7</t>
    <rPh sb="0" eb="2">
      <t>オワリネ</t>
    </rPh>
    <phoneticPr fontId="18"/>
  </si>
  <si>
    <t>終値ラグ8</t>
    <rPh sb="0" eb="2">
      <t>オワリネ</t>
    </rPh>
    <phoneticPr fontId="18"/>
  </si>
  <si>
    <t>終値ラグ9</t>
    <rPh sb="0" eb="2">
      <t>オワリネ</t>
    </rPh>
    <phoneticPr fontId="18"/>
  </si>
  <si>
    <t>終値ラグ10</t>
    <rPh sb="0" eb="2">
      <t>オワリネ</t>
    </rPh>
    <phoneticPr fontId="18"/>
  </si>
  <si>
    <t>ラグ＝</t>
    <phoneticPr fontId="18"/>
  </si>
  <si>
    <t>自己相関係数＝</t>
    <rPh sb="0" eb="6">
      <t>ジコソウカンケイスウ</t>
    </rPh>
    <phoneticPr fontId="18"/>
  </si>
  <si>
    <t>\/$</t>
    <phoneticPr fontId="18"/>
  </si>
  <si>
    <t>日付</t>
    <rPh sb="0" eb="2">
      <t>ヒヅケ</t>
    </rPh>
    <phoneticPr fontId="18"/>
  </si>
  <si>
    <t>回帰係数</t>
    <rPh sb="0" eb="4">
      <t>カイキケイスウ</t>
    </rPh>
    <phoneticPr fontId="18"/>
  </si>
  <si>
    <t>a=</t>
    <phoneticPr fontId="18"/>
  </si>
  <si>
    <t>b=</t>
    <phoneticPr fontId="18"/>
  </si>
  <si>
    <t>日経平均</t>
    <rPh sb="0" eb="4">
      <t>ニッケイヘイキン</t>
    </rPh>
    <phoneticPr fontId="18"/>
  </si>
  <si>
    <t>決定係数＝</t>
    <rPh sb="0" eb="4">
      <t>ケッテイケイスウ</t>
    </rPh>
    <phoneticPr fontId="18"/>
  </si>
  <si>
    <t>あてはめ値</t>
    <rPh sb="4" eb="5">
      <t>アタイ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</si>
</sst>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#,##0_ "/>
    <numFmt numFmtId="178" formatCode="0.000_ "/>
    <numFmt numFmtId="179" formatCode="0_ "/>
    <numFmt numFmtId="180" formatCode="0.00_);[Red]\(0.0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'例3.1'!$C$1</c:f>
              <c:strCache>
                <c:ptCount val="1"/>
                <c:pt idx="0">
                  <c:v>日経平均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'例3.1'!$B$2:$B$13</c:f>
              <c:numCache>
                <c:formatCode>0.00_ </c:formatCode>
                <c:ptCount val="12"/>
                <c:pt idx="0">
                  <c:v>108.876999</c:v>
                </c:pt>
                <c:pt idx="1">
                  <c:v>108.136002</c:v>
                </c:pt>
                <c:pt idx="2">
                  <c:v>108.035004</c:v>
                </c:pt>
                <c:pt idx="3">
                  <c:v>106.610001</c:v>
                </c:pt>
                <c:pt idx="4">
                  <c:v>107.760002</c:v>
                </c:pt>
                <c:pt idx="5">
                  <c:v>107.589996</c:v>
                </c:pt>
                <c:pt idx="6">
                  <c:v>104.682999</c:v>
                </c:pt>
                <c:pt idx="7">
                  <c:v>105.535004</c:v>
                </c:pt>
                <c:pt idx="8">
                  <c:v>105.664001</c:v>
                </c:pt>
                <c:pt idx="9">
                  <c:v>104.554001</c:v>
                </c:pt>
                <c:pt idx="10">
                  <c:v>104.08200100000001</c:v>
                </c:pt>
                <c:pt idx="11">
                  <c:v>103.121002</c:v>
                </c:pt>
              </c:numCache>
            </c:numRef>
          </c:xVal>
          <c:yVal>
            <c:numRef>
              <c:f>'例3.1'!$C$2:$C$13</c:f>
              <c:numCache>
                <c:formatCode>#,##0</c:formatCode>
                <c:ptCount val="12"/>
                <c:pt idx="0">
                  <c:v>23205.179688</c:v>
                </c:pt>
                <c:pt idx="1">
                  <c:v>21142.960938</c:v>
                </c:pt>
                <c:pt idx="2">
                  <c:v>18917.009765999999</c:v>
                </c:pt>
                <c:pt idx="3">
                  <c:v>20193.689452999999</c:v>
                </c:pt>
                <c:pt idx="4">
                  <c:v>21877.890625</c:v>
                </c:pt>
                <c:pt idx="5">
                  <c:v>22288.140625</c:v>
                </c:pt>
                <c:pt idx="6">
                  <c:v>21710</c:v>
                </c:pt>
                <c:pt idx="7">
                  <c:v>23139.759765999999</c:v>
                </c:pt>
                <c:pt idx="8">
                  <c:v>23185.119140999999</c:v>
                </c:pt>
                <c:pt idx="9">
                  <c:v>22977.130859000001</c:v>
                </c:pt>
                <c:pt idx="10">
                  <c:v>26433.619140999999</c:v>
                </c:pt>
                <c:pt idx="11">
                  <c:v>27444.169922000001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7-4ACA-99C8-F329EA4F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05528"/>
        <c:axId val="606505856"/>
      </c:scatterChart>
      <c:valAx>
        <c:axId val="60650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円・ドル為替レート（￥</a:t>
                </a:r>
                <a:r>
                  <a:rPr lang="en-US" altLang="ja-JP"/>
                  <a:t>/</a:t>
                </a:r>
                <a:r>
                  <a:rPr lang="ja-JP" altLang="en-US"/>
                  <a:t>＄）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505856"/>
        <c:crosses val="autoZero"/>
        <c:crossBetween val="midCat"/>
      </c:valAx>
      <c:valAx>
        <c:axId val="606505856"/>
        <c:scaling>
          <c:orientation val="minMax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日経平均株価（円）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50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'問3.4'!$B$1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'問3.4'!$A$2:$A$61</c:f>
              <c:numCache>
                <c:formatCode>m/d/yyyy</c:formatCode>
                <c:ptCount val="60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  <c:pt idx="37">
                  <c:v>44105</c:v>
                </c:pt>
                <c:pt idx="38">
                  <c:v>44136</c:v>
                </c:pt>
                <c:pt idx="39">
                  <c:v>44166</c:v>
                </c:pt>
                <c:pt idx="40">
                  <c:v>44197</c:v>
                </c:pt>
                <c:pt idx="41">
                  <c:v>44228</c:v>
                </c:pt>
                <c:pt idx="42">
                  <c:v>44256</c:v>
                </c:pt>
                <c:pt idx="43">
                  <c:v>44287</c:v>
                </c:pt>
                <c:pt idx="44">
                  <c:v>44317</c:v>
                </c:pt>
                <c:pt idx="45">
                  <c:v>44348</c:v>
                </c:pt>
                <c:pt idx="46">
                  <c:v>44378</c:v>
                </c:pt>
                <c:pt idx="47">
                  <c:v>44409</c:v>
                </c:pt>
                <c:pt idx="48">
                  <c:v>44440</c:v>
                </c:pt>
                <c:pt idx="49">
                  <c:v>44470</c:v>
                </c:pt>
                <c:pt idx="50">
                  <c:v>44501</c:v>
                </c:pt>
                <c:pt idx="51">
                  <c:v>44531</c:v>
                </c:pt>
                <c:pt idx="52">
                  <c:v>44562</c:v>
                </c:pt>
                <c:pt idx="53">
                  <c:v>44593</c:v>
                </c:pt>
                <c:pt idx="54">
                  <c:v>44621</c:v>
                </c:pt>
                <c:pt idx="55">
                  <c:v>44652</c:v>
                </c:pt>
                <c:pt idx="56">
                  <c:v>44682</c:v>
                </c:pt>
                <c:pt idx="57">
                  <c:v>44713</c:v>
                </c:pt>
                <c:pt idx="58">
                  <c:v>44743</c:v>
                </c:pt>
                <c:pt idx="59">
                  <c:v>44774</c:v>
                </c:pt>
              </c:numCache>
            </c:numRef>
          </c:xVal>
          <c:yVal>
            <c:numRef>
              <c:f>'問3.4'!$B$2:$B$61</c:f>
              <c:numCache>
                <c:formatCode>#,##0_ </c:formatCode>
                <c:ptCount val="60"/>
                <c:pt idx="0">
                  <c:v>20356.279297000001</c:v>
                </c:pt>
                <c:pt idx="1">
                  <c:v>22011.609375</c:v>
                </c:pt>
                <c:pt idx="2">
                  <c:v>22724.960938</c:v>
                </c:pt>
                <c:pt idx="3">
                  <c:v>22764.939452999999</c:v>
                </c:pt>
                <c:pt idx="4">
                  <c:v>23098.289063</c:v>
                </c:pt>
                <c:pt idx="5">
                  <c:v>22068.240234000001</c:v>
                </c:pt>
                <c:pt idx="6">
                  <c:v>21454.300781000002</c:v>
                </c:pt>
                <c:pt idx="7">
                  <c:v>22467.869140999999</c:v>
                </c:pt>
                <c:pt idx="8">
                  <c:v>22201.820313</c:v>
                </c:pt>
                <c:pt idx="9">
                  <c:v>22304.509765999999</c:v>
                </c:pt>
                <c:pt idx="10">
                  <c:v>22553.720702999999</c:v>
                </c:pt>
                <c:pt idx="11">
                  <c:v>22865.150390999999</c:v>
                </c:pt>
                <c:pt idx="12">
                  <c:v>24120.039063</c:v>
                </c:pt>
                <c:pt idx="13">
                  <c:v>21920.460938</c:v>
                </c:pt>
                <c:pt idx="14">
                  <c:v>22351.060547000001</c:v>
                </c:pt>
                <c:pt idx="15">
                  <c:v>20014.769531000002</c:v>
                </c:pt>
                <c:pt idx="16">
                  <c:v>20773.490234000001</c:v>
                </c:pt>
                <c:pt idx="17">
                  <c:v>21385.160156000002</c:v>
                </c:pt>
                <c:pt idx="18">
                  <c:v>21205.810547000001</c:v>
                </c:pt>
                <c:pt idx="19">
                  <c:v>22258.730468999998</c:v>
                </c:pt>
                <c:pt idx="20">
                  <c:v>20601.189452999999</c:v>
                </c:pt>
                <c:pt idx="21">
                  <c:v>21275.919922000001</c:v>
                </c:pt>
                <c:pt idx="22">
                  <c:v>21521.529297000001</c:v>
                </c:pt>
                <c:pt idx="23">
                  <c:v>20704.369140999999</c:v>
                </c:pt>
                <c:pt idx="24">
                  <c:v>21755.839843999998</c:v>
                </c:pt>
                <c:pt idx="25">
                  <c:v>22927.039063</c:v>
                </c:pt>
                <c:pt idx="26">
                  <c:v>23293.910156000002</c:v>
                </c:pt>
                <c:pt idx="27">
                  <c:v>23656.619140999999</c:v>
                </c:pt>
                <c:pt idx="28">
                  <c:v>23205.179688</c:v>
                </c:pt>
                <c:pt idx="29">
                  <c:v>21142.960938</c:v>
                </c:pt>
                <c:pt idx="30">
                  <c:v>18917.009765999999</c:v>
                </c:pt>
                <c:pt idx="31">
                  <c:v>20193.689452999999</c:v>
                </c:pt>
                <c:pt idx="32">
                  <c:v>21877.890625</c:v>
                </c:pt>
                <c:pt idx="33">
                  <c:v>22288.140625</c:v>
                </c:pt>
                <c:pt idx="34">
                  <c:v>21710</c:v>
                </c:pt>
                <c:pt idx="35">
                  <c:v>23139.759765999999</c:v>
                </c:pt>
                <c:pt idx="36">
                  <c:v>23185.119140999999</c:v>
                </c:pt>
                <c:pt idx="37">
                  <c:v>22977.130859000001</c:v>
                </c:pt>
                <c:pt idx="38">
                  <c:v>26433.619140999999</c:v>
                </c:pt>
                <c:pt idx="39">
                  <c:v>27444.169922000001</c:v>
                </c:pt>
                <c:pt idx="40">
                  <c:v>27663.390625</c:v>
                </c:pt>
                <c:pt idx="41">
                  <c:v>28966.009765999999</c:v>
                </c:pt>
                <c:pt idx="42">
                  <c:v>29178.800781000002</c:v>
                </c:pt>
                <c:pt idx="43">
                  <c:v>28812.630859000001</c:v>
                </c:pt>
                <c:pt idx="44">
                  <c:v>28860.080077999999</c:v>
                </c:pt>
                <c:pt idx="45">
                  <c:v>28791.529297000001</c:v>
                </c:pt>
                <c:pt idx="46">
                  <c:v>27283.589843999998</c:v>
                </c:pt>
                <c:pt idx="47">
                  <c:v>28089.539063</c:v>
                </c:pt>
                <c:pt idx="48">
                  <c:v>29452.660156000002</c:v>
                </c:pt>
                <c:pt idx="49">
                  <c:v>28892.689452999999</c:v>
                </c:pt>
                <c:pt idx="50">
                  <c:v>27821.759765999999</c:v>
                </c:pt>
                <c:pt idx="51">
                  <c:v>28791.710938</c:v>
                </c:pt>
                <c:pt idx="52">
                  <c:v>27001.980468999998</c:v>
                </c:pt>
                <c:pt idx="53">
                  <c:v>26526.820313</c:v>
                </c:pt>
                <c:pt idx="54">
                  <c:v>27821.429688</c:v>
                </c:pt>
                <c:pt idx="55">
                  <c:v>26847.900390999999</c:v>
                </c:pt>
                <c:pt idx="56">
                  <c:v>27279.800781000002</c:v>
                </c:pt>
                <c:pt idx="57">
                  <c:v>26393.039063</c:v>
                </c:pt>
                <c:pt idx="58">
                  <c:v>27801.640625</c:v>
                </c:pt>
                <c:pt idx="59">
                  <c:v>28546.980468999998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7-400A-8100-B9B0BFD3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84600"/>
        <c:axId val="706985584"/>
      </c:scatterChart>
      <c:valAx>
        <c:axId val="706984600"/>
        <c:scaling>
          <c:orientation val="minMax"/>
          <c:max val="44779"/>
          <c:min val="429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985584"/>
        <c:crosses val="autoZero"/>
        <c:crossBetween val="midCat"/>
      </c:valAx>
      <c:valAx>
        <c:axId val="706985584"/>
        <c:scaling>
          <c:orientation val="minMax"/>
          <c:max val="31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98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'問３.５'!$Y$3:$AH$3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'問３.５'!$Y$4:$AH$4</c:f>
              <c:numCache>
                <c:formatCode>0.000_ </c:formatCode>
                <c:ptCount val="10"/>
                <c:pt idx="0">
                  <c:v>0.91833199118744668</c:v>
                </c:pt>
                <c:pt idx="1">
                  <c:v>0.85957576925254664</c:v>
                </c:pt>
                <c:pt idx="2">
                  <c:v>0.82370609072126011</c:v>
                </c:pt>
                <c:pt idx="3">
                  <c:v>0.7661359086137558</c:v>
                </c:pt>
                <c:pt idx="4">
                  <c:v>0.73851421086690383</c:v>
                </c:pt>
                <c:pt idx="5">
                  <c:v>0.69840862825356875</c:v>
                </c:pt>
                <c:pt idx="6">
                  <c:v>0.65961119487656872</c:v>
                </c:pt>
                <c:pt idx="7">
                  <c:v>0.58831639983053929</c:v>
                </c:pt>
                <c:pt idx="8">
                  <c:v>0.52179642171116958</c:v>
                </c:pt>
                <c:pt idx="9">
                  <c:v>0.46944358365624661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C30-8223-49921B75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34848"/>
        <c:axId val="634625336"/>
      </c:scatterChart>
      <c:valAx>
        <c:axId val="63463484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625336"/>
        <c:crosses val="autoZero"/>
        <c:crossBetween val="midCat"/>
        <c:majorUnit val="1"/>
      </c:valAx>
      <c:valAx>
        <c:axId val="6346253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自己相関係数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6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'問３.９'!$C$1</c:f>
              <c:strCache>
                <c:ptCount val="1"/>
                <c:pt idx="0">
                  <c:v>日経平均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'問３.９'!$B$2:$B$13</c:f>
              <c:numCache>
                <c:formatCode>0.00_ </c:formatCode>
                <c:ptCount val="12"/>
                <c:pt idx="0">
                  <c:v>108.876999</c:v>
                </c:pt>
                <c:pt idx="1">
                  <c:v>108.136002</c:v>
                </c:pt>
                <c:pt idx="2">
                  <c:v>108.035004</c:v>
                </c:pt>
                <c:pt idx="3">
                  <c:v>106.610001</c:v>
                </c:pt>
                <c:pt idx="4">
                  <c:v>107.760002</c:v>
                </c:pt>
                <c:pt idx="5">
                  <c:v>107.589996</c:v>
                </c:pt>
                <c:pt idx="6">
                  <c:v>104.682999</c:v>
                </c:pt>
                <c:pt idx="7">
                  <c:v>105.535004</c:v>
                </c:pt>
                <c:pt idx="8">
                  <c:v>105.664001</c:v>
                </c:pt>
                <c:pt idx="9">
                  <c:v>104.554001</c:v>
                </c:pt>
                <c:pt idx="10">
                  <c:v>104.08200100000001</c:v>
                </c:pt>
                <c:pt idx="11">
                  <c:v>103.121002</c:v>
                </c:pt>
              </c:numCache>
            </c:numRef>
          </c:xVal>
          <c:yVal>
            <c:numRef>
              <c:f>'問３.９'!$C$2:$C$13</c:f>
              <c:numCache>
                <c:formatCode>#,##0</c:formatCode>
                <c:ptCount val="12"/>
                <c:pt idx="0">
                  <c:v>23205.179688</c:v>
                </c:pt>
                <c:pt idx="1">
                  <c:v>21142.960938</c:v>
                </c:pt>
                <c:pt idx="2">
                  <c:v>18917.009765999999</c:v>
                </c:pt>
                <c:pt idx="3">
                  <c:v>20193.689452999999</c:v>
                </c:pt>
                <c:pt idx="4">
                  <c:v>21877.890625</c:v>
                </c:pt>
                <c:pt idx="5">
                  <c:v>22288.140625</c:v>
                </c:pt>
                <c:pt idx="6">
                  <c:v>21710</c:v>
                </c:pt>
                <c:pt idx="7">
                  <c:v>23139.759765999999</c:v>
                </c:pt>
                <c:pt idx="8">
                  <c:v>23185.119140999999</c:v>
                </c:pt>
                <c:pt idx="9">
                  <c:v>22977.130859000001</c:v>
                </c:pt>
                <c:pt idx="10">
                  <c:v>26433.619140999999</c:v>
                </c:pt>
                <c:pt idx="11">
                  <c:v>27444.169922000001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8-4897-997A-2152A22B7325}"/>
            </c:ext>
          </c:extLst>
        </c:ser>
        <c:ser>
          <c:idx val="1"/>
          <c:order val="1"/>
          <c:tx>
            <c:strRef>
              <c:f>'問３.９'!$D$1</c:f>
              <c:strCache>
                <c:ptCount val="1"/>
                <c:pt idx="0">
                  <c:v>あてはめ値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'問３.９'!$B$2:$B$13</c:f>
              <c:numCache>
                <c:formatCode>0.00_ </c:formatCode>
                <c:ptCount val="12"/>
                <c:pt idx="0">
                  <c:v>108.876999</c:v>
                </c:pt>
                <c:pt idx="1">
                  <c:v>108.136002</c:v>
                </c:pt>
                <c:pt idx="2">
                  <c:v>108.035004</c:v>
                </c:pt>
                <c:pt idx="3">
                  <c:v>106.610001</c:v>
                </c:pt>
                <c:pt idx="4">
                  <c:v>107.760002</c:v>
                </c:pt>
                <c:pt idx="5">
                  <c:v>107.589996</c:v>
                </c:pt>
                <c:pt idx="6">
                  <c:v>104.682999</c:v>
                </c:pt>
                <c:pt idx="7">
                  <c:v>105.535004</c:v>
                </c:pt>
                <c:pt idx="8">
                  <c:v>105.664001</c:v>
                </c:pt>
                <c:pt idx="9">
                  <c:v>104.554001</c:v>
                </c:pt>
                <c:pt idx="10">
                  <c:v>104.08200100000001</c:v>
                </c:pt>
                <c:pt idx="11">
                  <c:v>103.121002</c:v>
                </c:pt>
              </c:numCache>
            </c:numRef>
          </c:xVal>
          <c:yVal>
            <c:numRef>
              <c:f>'問３.９'!$D$2:$D$13</c:f>
              <c:numCache>
                <c:formatCode>#,##0</c:formatCode>
                <c:ptCount val="12"/>
                <c:pt idx="0">
                  <c:v>20398.393002585566</c:v>
                </c:pt>
                <c:pt idx="1">
                  <c:v>21043.083284149019</c:v>
                </c:pt>
                <c:pt idx="2">
                  <c:v>21130.954664272489</c:v>
                </c:pt>
                <c:pt idx="3">
                  <c:v>22370.751296780829</c:v>
                </c:pt>
                <c:pt idx="4">
                  <c:v>21370.214899888175</c:v>
                </c:pt>
                <c:pt idx="5">
                  <c:v>21518.125371870483</c:v>
                </c:pt>
                <c:pt idx="6">
                  <c:v>24047.302567505743</c:v>
                </c:pt>
                <c:pt idx="7">
                  <c:v>23306.031896580651</c:v>
                </c:pt>
                <c:pt idx="8">
                  <c:v>23193.800521486235</c:v>
                </c:pt>
                <c:pt idx="9">
                  <c:v>24159.534812631056</c:v>
                </c:pt>
                <c:pt idx="10">
                  <c:v>24570.189394090834</c:v>
                </c:pt>
                <c:pt idx="11">
                  <c:v>25406.288212159197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8-4897-997A-2152A22B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0368"/>
        <c:axId val="711538400"/>
      </c:scatterChart>
      <c:valAx>
        <c:axId val="7115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円・ドル為替レート（￥</a:t>
                </a:r>
                <a:r>
                  <a:rPr lang="en-US" altLang="ja-JP"/>
                  <a:t>/</a:t>
                </a:r>
                <a:r>
                  <a:rPr lang="ja-JP" altLang="en-US"/>
                  <a:t>＄）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538400"/>
        <c:crosses val="autoZero"/>
        <c:crossBetween val="midCat"/>
      </c:valAx>
      <c:valAx>
        <c:axId val="711538400"/>
        <c:scaling>
          <c:orientation val="minMax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日経平均株価（円）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</xdr:row>
      <xdr:rowOff>11905</xdr:rowOff>
    </xdr:from>
    <xdr:to>
      <xdr:col>10</xdr:col>
      <xdr:colOff>233362</xdr:colOff>
      <xdr:row>13</xdr:row>
      <xdr:rowOff>69055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2CBA96-89FF-A8C5-F99C-14FB410D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47621</xdr:colOff>
      <xdr:row>1</xdr:row>
      <xdr:rowOff>73818</xdr:rowOff>
    </xdr:from>
    <xdr:to>
      <xdr:col>8</xdr:col>
      <xdr:colOff>504821</xdr:colOff>
      <xdr:row>13</xdr:row>
      <xdr:rowOff>130968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709FD6-D122-3018-35C3-347FEB319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190498</xdr:colOff>
      <xdr:row>5</xdr:row>
      <xdr:rowOff>7143</xdr:rowOff>
    </xdr:from>
    <xdr:to>
      <xdr:col>26</xdr:col>
      <xdr:colOff>380998</xdr:colOff>
      <xdr:row>17</xdr:row>
      <xdr:rowOff>64293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800D8C-1B60-21A2-9A05-B5755D2E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183356</xdr:rowOff>
    </xdr:from>
    <xdr:to>
      <xdr:col>12</xdr:col>
      <xdr:colOff>481012</xdr:colOff>
      <xdr:row>13</xdr:row>
      <xdr:rowOff>16668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FD733C-E211-6013-C09D-FA2900B6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D66E-87CC-40AD-B0AB-4975167A0164}">
  <dimension ref="A1:C13"/>
  <sheetViews>
    <sheetView workbookViewId="0">
      <selection activeCell="B1" sqref="B1:C13"/>
    </sheetView>
  </sheetViews>
  <sheetFormatPr defaultRowHeight="17.649999999999999" x14ac:dyDescent="0.7"/>
  <cols>
    <col min="1" max="1" width="9.75" bestFit="1" customWidth="1"/>
    <col min="2" max="2" width="6.9375" bestFit="1" customWidth="1"/>
    <col min="3" max="3" width="8.25" bestFit="1" customWidth="1"/>
  </cols>
  <sheetData>
    <row r="1" spans="1:3" x14ac:dyDescent="0.7">
      <c r="A1" t="s">
        <v>0</v>
      </c>
      <c r="B1" t="s">
        <v>2</v>
      </c>
      <c r="C1" t="s">
        <v>1</v>
      </c>
    </row>
    <row r="2" spans="1:3" x14ac:dyDescent="0.7">
      <c r="A2" s="1">
        <v>43831</v>
      </c>
      <c r="B2" s="3">
        <v>108.876999</v>
      </c>
      <c r="C2" s="2">
        <v>23205.179688</v>
      </c>
    </row>
    <row r="3" spans="1:3" x14ac:dyDescent="0.7">
      <c r="A3" s="1">
        <v>43862</v>
      </c>
      <c r="B3" s="3">
        <v>108.136002</v>
      </c>
      <c r="C3" s="2">
        <v>21142.960938</v>
      </c>
    </row>
    <row r="4" spans="1:3" x14ac:dyDescent="0.7">
      <c r="A4" s="1">
        <v>43891</v>
      </c>
      <c r="B4" s="3">
        <v>108.035004</v>
      </c>
      <c r="C4" s="2">
        <v>18917.009765999999</v>
      </c>
    </row>
    <row r="5" spans="1:3" x14ac:dyDescent="0.7">
      <c r="A5" s="1">
        <v>43922</v>
      </c>
      <c r="B5" s="3">
        <v>106.610001</v>
      </c>
      <c r="C5" s="2">
        <v>20193.689452999999</v>
      </c>
    </row>
    <row r="6" spans="1:3" x14ac:dyDescent="0.7">
      <c r="A6" s="1">
        <v>43952</v>
      </c>
      <c r="B6" s="3">
        <v>107.760002</v>
      </c>
      <c r="C6" s="2">
        <v>21877.890625</v>
      </c>
    </row>
    <row r="7" spans="1:3" x14ac:dyDescent="0.7">
      <c r="A7" s="1">
        <v>43983</v>
      </c>
      <c r="B7" s="3">
        <v>107.589996</v>
      </c>
      <c r="C7" s="2">
        <v>22288.140625</v>
      </c>
    </row>
    <row r="8" spans="1:3" x14ac:dyDescent="0.7">
      <c r="A8" s="1">
        <v>44013</v>
      </c>
      <c r="B8" s="3">
        <v>104.682999</v>
      </c>
      <c r="C8" s="2">
        <v>21710</v>
      </c>
    </row>
    <row r="9" spans="1:3" x14ac:dyDescent="0.7">
      <c r="A9" s="1">
        <v>44044</v>
      </c>
      <c r="B9" s="3">
        <v>105.535004</v>
      </c>
      <c r="C9" s="2">
        <v>23139.759765999999</v>
      </c>
    </row>
    <row r="10" spans="1:3" x14ac:dyDescent="0.7">
      <c r="A10" s="1">
        <v>44075</v>
      </c>
      <c r="B10" s="3">
        <v>105.664001</v>
      </c>
      <c r="C10" s="2">
        <v>23185.119140999999</v>
      </c>
    </row>
    <row r="11" spans="1:3" x14ac:dyDescent="0.7">
      <c r="A11" s="1">
        <v>44105</v>
      </c>
      <c r="B11" s="3">
        <v>104.554001</v>
      </c>
      <c r="C11" s="2">
        <v>22977.130859000001</v>
      </c>
    </row>
    <row r="12" spans="1:3" x14ac:dyDescent="0.7">
      <c r="A12" s="1">
        <v>44136</v>
      </c>
      <c r="B12" s="3">
        <v>104.08200100000001</v>
      </c>
      <c r="C12" s="2">
        <v>26433.619140999999</v>
      </c>
    </row>
    <row r="13" spans="1:3" x14ac:dyDescent="0.7">
      <c r="A13" s="1">
        <v>44166</v>
      </c>
      <c r="B13" s="3">
        <v>103.121002</v>
      </c>
      <c r="C13" s="2">
        <v>27444.169922000001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A3A2-539A-46E0-BF95-8041F3FD5E86}">
  <dimension ref="A1:E13"/>
  <sheetViews>
    <sheetView workbookViewId="0">
      <selection activeCell="F7" sqref="F7"/>
    </sheetView>
  </sheetViews>
  <sheetFormatPr defaultRowHeight="17.649999999999999" x14ac:dyDescent="0.7"/>
  <cols>
    <col min="1" max="1" width="9.75" bestFit="1" customWidth="1"/>
    <col min="2" max="2" width="6.9375" bestFit="1" customWidth="1"/>
    <col min="3" max="3" width="8.25" bestFit="1" customWidth="1"/>
    <col min="4" max="4" width="10.0625" bestFit="1" customWidth="1"/>
    <col min="5" max="5" width="13" bestFit="1" customWidth="1"/>
  </cols>
  <sheetData>
    <row r="1" spans="1:5" x14ac:dyDescent="0.7">
      <c r="A1" t="s">
        <v>0</v>
      </c>
      <c r="B1" t="s">
        <v>2</v>
      </c>
      <c r="C1" t="s">
        <v>1</v>
      </c>
    </row>
    <row r="2" spans="1:5" x14ac:dyDescent="0.7">
      <c r="A2" s="1">
        <v>43831</v>
      </c>
      <c r="B2" s="3">
        <v>108.876999</v>
      </c>
      <c r="C2" s="2">
        <v>23205.179688</v>
      </c>
      <c r="D2" s="4" t="s">
        <v>3</v>
      </c>
      <c r="E2" s="3">
        <f>_xlfn.COVARIANCE.P(B2:B13, C2:C13)</f>
        <v>-2792.5560093769486</v>
      </c>
    </row>
    <row r="3" spans="1:5" x14ac:dyDescent="0.7">
      <c r="A3" s="1">
        <v>43862</v>
      </c>
      <c r="B3" s="3">
        <v>108.136002</v>
      </c>
      <c r="C3" s="2">
        <v>21142.960938</v>
      </c>
      <c r="D3" s="4"/>
      <c r="E3" s="3"/>
    </row>
    <row r="4" spans="1:5" x14ac:dyDescent="0.7">
      <c r="A4" s="1">
        <v>43891</v>
      </c>
      <c r="B4" s="3">
        <v>108.035004</v>
      </c>
      <c r="C4" s="2">
        <v>18917.009765999999</v>
      </c>
      <c r="D4" s="4" t="s">
        <v>4</v>
      </c>
      <c r="E4" s="3">
        <f>CORREL(B2:B13,C2:C13)</f>
        <v>-0.68547332839897523</v>
      </c>
    </row>
    <row r="5" spans="1:5" x14ac:dyDescent="0.7">
      <c r="A5" s="1">
        <v>43922</v>
      </c>
      <c r="B5" s="3">
        <v>106.610001</v>
      </c>
      <c r="C5" s="2">
        <v>20193.689452999999</v>
      </c>
    </row>
    <row r="6" spans="1:5" x14ac:dyDescent="0.7">
      <c r="A6" s="1">
        <v>43952</v>
      </c>
      <c r="B6" s="3">
        <v>107.760002</v>
      </c>
      <c r="C6" s="2">
        <v>21877.890625</v>
      </c>
    </row>
    <row r="7" spans="1:5" x14ac:dyDescent="0.7">
      <c r="A7" s="1">
        <v>43983</v>
      </c>
      <c r="B7" s="3">
        <v>107.589996</v>
      </c>
      <c r="C7" s="2">
        <v>22288.140625</v>
      </c>
    </row>
    <row r="8" spans="1:5" x14ac:dyDescent="0.7">
      <c r="A8" s="1">
        <v>44013</v>
      </c>
      <c r="B8" s="3">
        <v>104.682999</v>
      </c>
      <c r="C8" s="2">
        <v>21710</v>
      </c>
    </row>
    <row r="9" spans="1:5" x14ac:dyDescent="0.7">
      <c r="A9" s="1">
        <v>44044</v>
      </c>
      <c r="B9" s="3">
        <v>105.535004</v>
      </c>
      <c r="C9" s="2">
        <v>23139.759765999999</v>
      </c>
    </row>
    <row r="10" spans="1:5" x14ac:dyDescent="0.7">
      <c r="A10" s="1">
        <v>44075</v>
      </c>
      <c r="B10" s="3">
        <v>105.664001</v>
      </c>
      <c r="C10" s="2">
        <v>23185.119140999999</v>
      </c>
    </row>
    <row r="11" spans="1:5" x14ac:dyDescent="0.7">
      <c r="A11" s="1">
        <v>44105</v>
      </c>
      <c r="B11" s="3">
        <v>104.554001</v>
      </c>
      <c r="C11" s="2">
        <v>22977.130859000001</v>
      </c>
    </row>
    <row r="12" spans="1:5" x14ac:dyDescent="0.7">
      <c r="A12" s="1">
        <v>44136</v>
      </c>
      <c r="B12" s="3">
        <v>104.08200100000001</v>
      </c>
      <c r="C12" s="2">
        <v>26433.619140999999</v>
      </c>
    </row>
    <row r="13" spans="1:5" x14ac:dyDescent="0.7">
      <c r="A13" s="1">
        <v>44166</v>
      </c>
      <c r="B13" s="3">
        <v>103.121002</v>
      </c>
      <c r="C13" s="2">
        <v>27444.169922000001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6DC1-C5D6-45C5-8BFB-9F6A692FEF85}">
  <dimension ref="A1:H61"/>
  <sheetViews>
    <sheetView workbookViewId="0">
      <selection activeCell="F4" sqref="F4"/>
    </sheetView>
  </sheetViews>
  <sheetFormatPr defaultRowHeight="17.649999999999999" x14ac:dyDescent="0.7"/>
  <cols>
    <col min="1" max="1" width="9.75" bestFit="1" customWidth="1"/>
    <col min="2" max="2" width="6.9375" bestFit="1" customWidth="1"/>
    <col min="3" max="4" width="9.25" bestFit="1" customWidth="1"/>
    <col min="5" max="6" width="22.625" bestFit="1" customWidth="1"/>
    <col min="7" max="7" width="10.0625" bestFit="1" customWidth="1"/>
    <col min="8" max="8" width="6.4375" bestFit="1" customWidth="1"/>
  </cols>
  <sheetData>
    <row r="1" spans="1:8" x14ac:dyDescent="0.7">
      <c r="A1" s="8" t="s">
        <v>13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</row>
    <row r="2" spans="1:8" x14ac:dyDescent="0.7">
      <c r="A2" s="1">
        <v>42979</v>
      </c>
      <c r="B2" s="5">
        <v>20356.279297000001</v>
      </c>
      <c r="C2" s="5">
        <v>22011.609375</v>
      </c>
      <c r="D2" s="5">
        <v>22724.960938</v>
      </c>
      <c r="E2" s="7">
        <f>($B2-$H$2)*(C2-$H$2)</f>
        <v>8209244.8332491815</v>
      </c>
      <c r="F2" s="7">
        <f>($B2-$H$2)*(D2-$H$2)</f>
        <v>5491381.06736435</v>
      </c>
      <c r="G2" s="4" t="s">
        <v>10</v>
      </c>
      <c r="H2" s="2">
        <f>AVERAGE(B2:B61)</f>
        <v>24166.271321766661</v>
      </c>
    </row>
    <row r="3" spans="1:8" x14ac:dyDescent="0.7">
      <c r="A3" s="1">
        <v>43009</v>
      </c>
      <c r="B3" s="5">
        <v>22011.609375</v>
      </c>
      <c r="C3" s="5">
        <v>22724.960938</v>
      </c>
      <c r="D3" s="5">
        <v>22764.939452999999</v>
      </c>
      <c r="E3" s="7">
        <f t="shared" ref="E3:E60" si="0">($B3-$H$2)*(C3-$H$2)</f>
        <v>3105536.6373816752</v>
      </c>
      <c r="F3" s="7">
        <f t="shared" ref="F3:F59" si="1">($B3-$H$2)*(D3-$H$2)</f>
        <v>3019396.4524229374</v>
      </c>
    </row>
    <row r="4" spans="1:8" ht="52.9" x14ac:dyDescent="0.7">
      <c r="A4" s="1">
        <v>43040</v>
      </c>
      <c r="B4" s="5">
        <v>22724.960938</v>
      </c>
      <c r="C4" s="5">
        <v>22764.939452999999</v>
      </c>
      <c r="D4" s="5">
        <v>23098.289063</v>
      </c>
      <c r="E4" s="7">
        <f t="shared" si="0"/>
        <v>2019754.1735565283</v>
      </c>
      <c r="F4" s="7">
        <f t="shared" si="1"/>
        <v>1539293.9192389601</v>
      </c>
      <c r="G4" s="9" t="s">
        <v>11</v>
      </c>
      <c r="H4" s="6">
        <f>SUM(E2:E60)/59/_xlfn.VAR.P(B2:B61)</f>
        <v>0.91833199118744668</v>
      </c>
    </row>
    <row r="5" spans="1:8" ht="52.9" x14ac:dyDescent="0.7">
      <c r="A5" s="1">
        <v>43070</v>
      </c>
      <c r="B5" s="5">
        <v>22764.939452999999</v>
      </c>
      <c r="C5" s="5">
        <v>23098.289063</v>
      </c>
      <c r="D5" s="5">
        <v>22068.240234000001</v>
      </c>
      <c r="E5" s="7">
        <f t="shared" si="0"/>
        <v>1496597.5744871243</v>
      </c>
      <c r="F5" s="7">
        <f t="shared" si="1"/>
        <v>2940037.8249506052</v>
      </c>
      <c r="G5" s="9" t="s">
        <v>12</v>
      </c>
      <c r="H5" s="6">
        <f>SUM(F2:F59)/59/_xlfn.VAR.P(B2:B61)</f>
        <v>0.84500668841775783</v>
      </c>
    </row>
    <row r="6" spans="1:8" x14ac:dyDescent="0.7">
      <c r="A6" s="1">
        <v>43101</v>
      </c>
      <c r="B6" s="5">
        <v>23098.289063</v>
      </c>
      <c r="C6" s="5">
        <v>22068.240234000001</v>
      </c>
      <c r="D6" s="5">
        <v>21454.300781000002</v>
      </c>
      <c r="E6" s="7">
        <f t="shared" si="0"/>
        <v>2240659.9800757109</v>
      </c>
      <c r="F6" s="7">
        <f t="shared" si="1"/>
        <v>2896336.4238366177</v>
      </c>
    </row>
    <row r="7" spans="1:8" x14ac:dyDescent="0.7">
      <c r="A7" s="1">
        <v>43132</v>
      </c>
      <c r="B7" s="5">
        <v>22068.240234000001</v>
      </c>
      <c r="C7" s="5">
        <v>21454.300781000002</v>
      </c>
      <c r="D7" s="5">
        <v>22467.869140999999</v>
      </c>
      <c r="E7" s="7">
        <f t="shared" si="0"/>
        <v>5689798.5036358098</v>
      </c>
      <c r="F7" s="7">
        <f t="shared" si="1"/>
        <v>3563300.5747791454</v>
      </c>
    </row>
    <row r="8" spans="1:8" x14ac:dyDescent="0.7">
      <c r="A8" s="1">
        <v>43160</v>
      </c>
      <c r="B8" s="5">
        <v>21454.300781000002</v>
      </c>
      <c r="C8" s="5">
        <v>22467.869140999999</v>
      </c>
      <c r="D8" s="5">
        <v>22201.820313</v>
      </c>
      <c r="E8" s="7">
        <f t="shared" si="0"/>
        <v>4606016.6806130353</v>
      </c>
      <c r="F8" s="7">
        <f t="shared" si="1"/>
        <v>5327533.2645545285</v>
      </c>
    </row>
    <row r="9" spans="1:8" x14ac:dyDescent="0.7">
      <c r="A9" s="1">
        <v>43191</v>
      </c>
      <c r="B9" s="5">
        <v>22467.869140999999</v>
      </c>
      <c r="C9" s="5">
        <v>22201.820313</v>
      </c>
      <c r="D9" s="5">
        <v>22304.509765999999</v>
      </c>
      <c r="E9" s="7">
        <f t="shared" si="0"/>
        <v>3336427.8772985637</v>
      </c>
      <c r="F9" s="7">
        <f t="shared" si="1"/>
        <v>3162019.8863816299</v>
      </c>
    </row>
    <row r="10" spans="1:8" x14ac:dyDescent="0.7">
      <c r="A10" s="1">
        <v>43221</v>
      </c>
      <c r="B10" s="5">
        <v>22201.820313</v>
      </c>
      <c r="C10" s="5">
        <v>22304.509765999999</v>
      </c>
      <c r="D10" s="5">
        <v>22553.720702999999</v>
      </c>
      <c r="E10" s="7">
        <f t="shared" si="0"/>
        <v>3657339.3663088051</v>
      </c>
      <c r="F10" s="7">
        <f t="shared" si="1"/>
        <v>3167776.6897234707</v>
      </c>
    </row>
    <row r="11" spans="1:8" x14ac:dyDescent="0.7">
      <c r="A11" s="1">
        <v>43252</v>
      </c>
      <c r="B11" s="5">
        <v>22304.509765999999</v>
      </c>
      <c r="C11" s="5">
        <v>22553.720702999999</v>
      </c>
      <c r="D11" s="5">
        <v>22865.150390999999</v>
      </c>
      <c r="E11" s="7">
        <f t="shared" si="0"/>
        <v>3002184.7487475122</v>
      </c>
      <c r="F11" s="7">
        <f t="shared" si="1"/>
        <v>2422376.9283047058</v>
      </c>
    </row>
    <row r="12" spans="1:8" x14ac:dyDescent="0.7">
      <c r="A12" s="1">
        <v>43282</v>
      </c>
      <c r="B12" s="5">
        <v>22553.720702999999</v>
      </c>
      <c r="C12" s="5">
        <v>22865.150390999999</v>
      </c>
      <c r="D12" s="5">
        <v>24120.039063</v>
      </c>
      <c r="E12" s="7">
        <f t="shared" si="0"/>
        <v>2098123.3619980342</v>
      </c>
      <c r="F12" s="7">
        <f t="shared" si="1"/>
        <v>74551.8574811586</v>
      </c>
    </row>
    <row r="13" spans="1:8" x14ac:dyDescent="0.7">
      <c r="A13" s="1">
        <v>43313</v>
      </c>
      <c r="B13" s="5">
        <v>22865.150390999999</v>
      </c>
      <c r="C13" s="5">
        <v>24120.039063</v>
      </c>
      <c r="D13" s="5">
        <v>21920.460938</v>
      </c>
      <c r="E13" s="7">
        <f t="shared" si="0"/>
        <v>60153.759557922291</v>
      </c>
      <c r="F13" s="7">
        <f t="shared" si="1"/>
        <v>2922070.8968519098</v>
      </c>
    </row>
    <row r="14" spans="1:8" x14ac:dyDescent="0.7">
      <c r="A14" s="1">
        <v>43344</v>
      </c>
      <c r="B14" s="5">
        <v>24120.039063</v>
      </c>
      <c r="C14" s="5">
        <v>21920.460938</v>
      </c>
      <c r="D14" s="5">
        <v>22351.060547000001</v>
      </c>
      <c r="E14" s="7">
        <f t="shared" si="0"/>
        <v>103828.8868031531</v>
      </c>
      <c r="F14" s="7">
        <f t="shared" si="1"/>
        <v>83921.294255042274</v>
      </c>
    </row>
    <row r="15" spans="1:8" x14ac:dyDescent="0.7">
      <c r="A15" s="1">
        <v>43374</v>
      </c>
      <c r="B15" s="5">
        <v>21920.460938</v>
      </c>
      <c r="C15" s="5">
        <v>22351.060547000001</v>
      </c>
      <c r="D15" s="5">
        <v>20014.769531000002</v>
      </c>
      <c r="E15" s="7">
        <f t="shared" si="0"/>
        <v>4076619.2066960889</v>
      </c>
      <c r="F15" s="7">
        <f t="shared" si="1"/>
        <v>9323485.829929648</v>
      </c>
    </row>
    <row r="16" spans="1:8" x14ac:dyDescent="0.7">
      <c r="A16" s="1">
        <v>43405</v>
      </c>
      <c r="B16" s="5">
        <v>22351.060547000001</v>
      </c>
      <c r="C16" s="5">
        <v>20014.769531000002</v>
      </c>
      <c r="D16" s="5">
        <v>20773.490234000001</v>
      </c>
      <c r="E16" s="7">
        <f t="shared" si="0"/>
        <v>7535850.7820627214</v>
      </c>
      <c r="F16" s="7">
        <f t="shared" si="1"/>
        <v>6158612.7869385881</v>
      </c>
    </row>
    <row r="17" spans="1:6" x14ac:dyDescent="0.7">
      <c r="A17" s="1">
        <v>43435</v>
      </c>
      <c r="B17" s="5">
        <v>20014.769531000002</v>
      </c>
      <c r="C17" s="5">
        <v>20773.490234000001</v>
      </c>
      <c r="D17" s="5">
        <v>21385.160156000002</v>
      </c>
      <c r="E17" s="7">
        <f t="shared" si="0"/>
        <v>14085136.76154254</v>
      </c>
      <c r="F17" s="7">
        <f t="shared" si="1"/>
        <v>11545787.985001434</v>
      </c>
    </row>
    <row r="18" spans="1:6" x14ac:dyDescent="0.7">
      <c r="A18" s="1">
        <v>43466</v>
      </c>
      <c r="B18" s="5">
        <v>20773.490234000001</v>
      </c>
      <c r="C18" s="5">
        <v>21385.160156000002</v>
      </c>
      <c r="D18" s="5">
        <v>21205.810547000001</v>
      </c>
      <c r="E18" s="7">
        <f t="shared" si="0"/>
        <v>9435701.3661898077</v>
      </c>
      <c r="F18" s="7">
        <f t="shared" si="1"/>
        <v>10044195.327703355</v>
      </c>
    </row>
    <row r="19" spans="1:6" x14ac:dyDescent="0.7">
      <c r="A19" s="1">
        <v>43497</v>
      </c>
      <c r="B19" s="5">
        <v>21385.160156000002</v>
      </c>
      <c r="C19" s="5">
        <v>21205.810547000001</v>
      </c>
      <c r="D19" s="5">
        <v>22258.730468999998</v>
      </c>
      <c r="E19" s="7">
        <f t="shared" si="0"/>
        <v>8233370.5165177705</v>
      </c>
      <c r="F19" s="7">
        <f t="shared" si="1"/>
        <v>5305083.1647854187</v>
      </c>
    </row>
    <row r="20" spans="1:6" x14ac:dyDescent="0.7">
      <c r="A20" s="1">
        <v>43525</v>
      </c>
      <c r="B20" s="5">
        <v>21205.810547000001</v>
      </c>
      <c r="C20" s="5">
        <v>22258.730468999998</v>
      </c>
      <c r="D20" s="5">
        <v>20601.189452999999</v>
      </c>
      <c r="E20" s="7">
        <f t="shared" si="0"/>
        <v>5647199.8708806476</v>
      </c>
      <c r="F20" s="7">
        <f t="shared" si="1"/>
        <v>10554285.031315522</v>
      </c>
    </row>
    <row r="21" spans="1:6" x14ac:dyDescent="0.7">
      <c r="A21" s="1">
        <v>43556</v>
      </c>
      <c r="B21" s="5">
        <v>22258.730468999998</v>
      </c>
      <c r="C21" s="5">
        <v>20601.189452999999</v>
      </c>
      <c r="D21" s="5">
        <v>21275.919922000001</v>
      </c>
      <c r="E21" s="7">
        <f t="shared" si="0"/>
        <v>6800539.3081301237</v>
      </c>
      <c r="F21" s="7">
        <f t="shared" si="1"/>
        <v>5513463.3739062101</v>
      </c>
    </row>
    <row r="22" spans="1:6" x14ac:dyDescent="0.7">
      <c r="A22" s="1">
        <v>43586</v>
      </c>
      <c r="B22" s="5">
        <v>20601.189452999999</v>
      </c>
      <c r="C22" s="5">
        <v>21275.919922000001</v>
      </c>
      <c r="D22" s="5">
        <v>21521.529297000001</v>
      </c>
      <c r="E22" s="7">
        <f t="shared" si="0"/>
        <v>10304339.369672459</v>
      </c>
      <c r="F22" s="7">
        <f t="shared" si="1"/>
        <v>9428721.8400608469</v>
      </c>
    </row>
    <row r="23" spans="1:6" x14ac:dyDescent="0.7">
      <c r="A23" s="1">
        <v>43617</v>
      </c>
      <c r="B23" s="5">
        <v>21275.919922000001</v>
      </c>
      <c r="C23" s="5">
        <v>21521.529297000001</v>
      </c>
      <c r="D23" s="5">
        <v>20704.369140999999</v>
      </c>
      <c r="E23" s="7">
        <f t="shared" si="0"/>
        <v>7644233.8133060243</v>
      </c>
      <c r="F23" s="7">
        <f t="shared" si="1"/>
        <v>10006113.814034171</v>
      </c>
    </row>
    <row r="24" spans="1:6" x14ac:dyDescent="0.7">
      <c r="A24" s="1">
        <v>43647</v>
      </c>
      <c r="B24" s="5">
        <v>21521.529297000001</v>
      </c>
      <c r="C24" s="5">
        <v>20704.369140999999</v>
      </c>
      <c r="D24" s="5">
        <v>21755.839843999998</v>
      </c>
      <c r="E24" s="7">
        <f t="shared" si="0"/>
        <v>9155838.1831049342</v>
      </c>
      <c r="F24" s="7">
        <f t="shared" si="1"/>
        <v>6374969.427069894</v>
      </c>
    </row>
    <row r="25" spans="1:6" x14ac:dyDescent="0.7">
      <c r="A25" s="1">
        <v>43678</v>
      </c>
      <c r="B25" s="5">
        <v>20704.369140999999</v>
      </c>
      <c r="C25" s="5">
        <v>21755.839843999998</v>
      </c>
      <c r="D25" s="5">
        <v>22927.039063</v>
      </c>
      <c r="E25" s="7">
        <f t="shared" si="0"/>
        <v>8344677.9894690141</v>
      </c>
      <c r="F25" s="7">
        <f t="shared" si="1"/>
        <v>4290100.8591006976</v>
      </c>
    </row>
    <row r="26" spans="1:6" x14ac:dyDescent="0.7">
      <c r="A26" s="1">
        <v>43709</v>
      </c>
      <c r="B26" s="5">
        <v>21755.839843999998</v>
      </c>
      <c r="C26" s="5">
        <v>22927.039063</v>
      </c>
      <c r="D26" s="5">
        <v>23293.910156000002</v>
      </c>
      <c r="E26" s="7">
        <f t="shared" si="0"/>
        <v>2987084.4447950399</v>
      </c>
      <c r="F26" s="7">
        <f t="shared" si="1"/>
        <v>2102766.8139451756</v>
      </c>
    </row>
    <row r="27" spans="1:6" x14ac:dyDescent="0.7">
      <c r="A27" s="1">
        <v>43739</v>
      </c>
      <c r="B27" s="5">
        <v>22927.039063</v>
      </c>
      <c r="C27" s="5">
        <v>23293.910156000002</v>
      </c>
      <c r="D27" s="5">
        <v>23656.619140999999</v>
      </c>
      <c r="E27" s="7">
        <f t="shared" si="0"/>
        <v>1081058.0979133337</v>
      </c>
      <c r="F27" s="7">
        <f t="shared" si="1"/>
        <v>631577.42315682408</v>
      </c>
    </row>
    <row r="28" spans="1:6" x14ac:dyDescent="0.7">
      <c r="A28" s="1">
        <v>43770</v>
      </c>
      <c r="B28" s="5">
        <v>23293.910156000002</v>
      </c>
      <c r="C28" s="5">
        <v>23656.619140999999</v>
      </c>
      <c r="D28" s="5">
        <v>23205.179688</v>
      </c>
      <c r="E28" s="7">
        <f t="shared" si="0"/>
        <v>444600.77054912463</v>
      </c>
      <c r="F28" s="7">
        <f t="shared" si="1"/>
        <v>838419.01804126659</v>
      </c>
    </row>
    <row r="29" spans="1:6" x14ac:dyDescent="0.7">
      <c r="A29" s="1">
        <v>43800</v>
      </c>
      <c r="B29" s="5">
        <v>23656.619140999999</v>
      </c>
      <c r="C29" s="5">
        <v>23205.179688</v>
      </c>
      <c r="D29" s="5">
        <v>21142.960938</v>
      </c>
      <c r="E29" s="7">
        <f t="shared" si="0"/>
        <v>489822.44706577185</v>
      </c>
      <c r="F29" s="7">
        <f t="shared" si="1"/>
        <v>1540836.7302211702</v>
      </c>
    </row>
    <row r="30" spans="1:6" x14ac:dyDescent="0.7">
      <c r="A30" s="1">
        <v>43831</v>
      </c>
      <c r="B30" s="5">
        <v>23205.179688</v>
      </c>
      <c r="C30" s="5">
        <v>21142.960938</v>
      </c>
      <c r="D30" s="5">
        <v>18917.009765999999</v>
      </c>
      <c r="E30" s="7">
        <f t="shared" si="0"/>
        <v>2905678.3161180085</v>
      </c>
      <c r="F30" s="7">
        <f t="shared" si="1"/>
        <v>5045021.3647003016</v>
      </c>
    </row>
    <row r="31" spans="1:6" x14ac:dyDescent="0.7">
      <c r="A31" s="1">
        <v>43862</v>
      </c>
      <c r="B31" s="5">
        <v>21142.960938</v>
      </c>
      <c r="C31" s="5">
        <v>18917.009765999999</v>
      </c>
      <c r="D31" s="5">
        <v>20193.689452999999</v>
      </c>
      <c r="E31" s="7">
        <f t="shared" si="0"/>
        <v>15870146.968656482</v>
      </c>
      <c r="F31" s="7">
        <f t="shared" si="1"/>
        <v>12010348.014205413</v>
      </c>
    </row>
    <row r="32" spans="1:6" x14ac:dyDescent="0.7">
      <c r="A32" s="1">
        <v>43891</v>
      </c>
      <c r="B32" s="5">
        <v>18917.009765999999</v>
      </c>
      <c r="C32" s="5">
        <v>20193.689452999999</v>
      </c>
      <c r="D32" s="5">
        <v>21877.890625</v>
      </c>
      <c r="E32" s="7">
        <f t="shared" si="0"/>
        <v>20853121.280852515</v>
      </c>
      <c r="F32" s="7">
        <f t="shared" si="1"/>
        <v>12012308.816495758</v>
      </c>
    </row>
    <row r="33" spans="1:6" x14ac:dyDescent="0.7">
      <c r="A33" s="1">
        <v>43922</v>
      </c>
      <c r="B33" s="5">
        <v>20193.689452999999</v>
      </c>
      <c r="C33" s="5">
        <v>21877.890625</v>
      </c>
      <c r="D33" s="5">
        <v>22288.140625</v>
      </c>
      <c r="E33" s="7">
        <f t="shared" si="0"/>
        <v>9090779.6648108549</v>
      </c>
      <c r="F33" s="7">
        <f t="shared" si="1"/>
        <v>7461027.9531493327</v>
      </c>
    </row>
    <row r="34" spans="1:6" x14ac:dyDescent="0.7">
      <c r="A34" s="1">
        <v>43952</v>
      </c>
      <c r="B34" s="5">
        <v>21877.890625</v>
      </c>
      <c r="C34" s="5">
        <v>22288.140625</v>
      </c>
      <c r="D34" s="5">
        <v>21710</v>
      </c>
      <c r="E34" s="7">
        <f t="shared" si="0"/>
        <v>4297878.032485744</v>
      </c>
      <c r="F34" s="7">
        <f t="shared" si="1"/>
        <v>5620883.8787523573</v>
      </c>
    </row>
    <row r="35" spans="1:6" x14ac:dyDescent="0.7">
      <c r="A35" s="1">
        <v>43983</v>
      </c>
      <c r="B35" s="5">
        <v>22288.140625</v>
      </c>
      <c r="C35" s="5">
        <v>21710</v>
      </c>
      <c r="D35" s="5">
        <v>23139.759765999999</v>
      </c>
      <c r="E35" s="7">
        <f t="shared" si="0"/>
        <v>4613198.5689975843</v>
      </c>
      <c r="F35" s="7">
        <f t="shared" si="1"/>
        <v>1927922.8634710684</v>
      </c>
    </row>
    <row r="36" spans="1:6" x14ac:dyDescent="0.7">
      <c r="A36" s="1">
        <v>44013</v>
      </c>
      <c r="B36" s="5">
        <v>21710</v>
      </c>
      <c r="C36" s="5">
        <v>23139.759765999999</v>
      </c>
      <c r="D36" s="5">
        <v>23185.119140999999</v>
      </c>
      <c r="E36" s="7">
        <f t="shared" si="0"/>
        <v>2521390.8958917283</v>
      </c>
      <c r="F36" s="7">
        <f t="shared" si="1"/>
        <v>2409975.9639059687</v>
      </c>
    </row>
    <row r="37" spans="1:6" x14ac:dyDescent="0.7">
      <c r="A37" s="1">
        <v>44044</v>
      </c>
      <c r="B37" s="5">
        <v>23139.759765999999</v>
      </c>
      <c r="C37" s="5">
        <v>23185.119140999999</v>
      </c>
      <c r="D37" s="5">
        <v>22977.130859000001</v>
      </c>
      <c r="E37" s="7">
        <f t="shared" si="0"/>
        <v>1007164.0515226381</v>
      </c>
      <c r="F37" s="7">
        <f t="shared" si="1"/>
        <v>1220666.4264596915</v>
      </c>
    </row>
    <row r="38" spans="1:6" x14ac:dyDescent="0.7">
      <c r="A38" s="1">
        <v>44075</v>
      </c>
      <c r="B38" s="5">
        <v>23185.119140999999</v>
      </c>
      <c r="C38" s="5">
        <v>22977.130859000001</v>
      </c>
      <c r="D38" s="5">
        <v>26433.619140999999</v>
      </c>
      <c r="E38" s="7">
        <f t="shared" si="0"/>
        <v>1166727.7582813851</v>
      </c>
      <c r="F38" s="7">
        <f t="shared" si="1"/>
        <v>-2224613.2573973238</v>
      </c>
    </row>
    <row r="39" spans="1:6" x14ac:dyDescent="0.7">
      <c r="A39" s="1">
        <v>44105</v>
      </c>
      <c r="B39" s="5">
        <v>22977.130859000001</v>
      </c>
      <c r="C39" s="5">
        <v>26433.619140999999</v>
      </c>
      <c r="D39" s="5">
        <v>27444.169922000001</v>
      </c>
      <c r="E39" s="7">
        <f t="shared" si="0"/>
        <v>-2696195.0350161092</v>
      </c>
      <c r="F39" s="7">
        <f t="shared" si="1"/>
        <v>-3897881.8583836607</v>
      </c>
    </row>
    <row r="40" spans="1:6" x14ac:dyDescent="0.7">
      <c r="A40" s="1">
        <v>44136</v>
      </c>
      <c r="B40" s="5">
        <v>26433.619140999999</v>
      </c>
      <c r="C40" s="5">
        <v>27444.169922000001</v>
      </c>
      <c r="D40" s="5">
        <v>27663.390625</v>
      </c>
      <c r="E40" s="7">
        <f t="shared" si="0"/>
        <v>7432136.242907078</v>
      </c>
      <c r="F40" s="7">
        <f t="shared" si="1"/>
        <v>7929185.8257849254</v>
      </c>
    </row>
    <row r="41" spans="1:6" x14ac:dyDescent="0.7">
      <c r="A41" s="1">
        <v>44166</v>
      </c>
      <c r="B41" s="5">
        <v>27444.169922000001</v>
      </c>
      <c r="C41" s="5">
        <v>27663.390625</v>
      </c>
      <c r="D41" s="5">
        <v>28966.009765999999</v>
      </c>
      <c r="E41" s="7">
        <f t="shared" si="0"/>
        <v>11463202.468917558</v>
      </c>
      <c r="F41" s="7">
        <f t="shared" si="1"/>
        <v>15733055.927838612</v>
      </c>
    </row>
    <row r="42" spans="1:6" x14ac:dyDescent="0.7">
      <c r="A42" s="1">
        <v>44197</v>
      </c>
      <c r="B42" s="5">
        <v>27663.390625</v>
      </c>
      <c r="C42" s="5">
        <v>28966.009765999999</v>
      </c>
      <c r="D42" s="5">
        <v>29178.800781000002</v>
      </c>
      <c r="E42" s="7">
        <f t="shared" si="0"/>
        <v>16785257.963799566</v>
      </c>
      <c r="F42" s="7">
        <f t="shared" si="1"/>
        <v>17529413.529910691</v>
      </c>
    </row>
    <row r="43" spans="1:6" x14ac:dyDescent="0.7">
      <c r="A43" s="1">
        <v>44228</v>
      </c>
      <c r="B43" s="5">
        <v>28966.009765999999</v>
      </c>
      <c r="C43" s="5">
        <v>29178.800781000002</v>
      </c>
      <c r="D43" s="5">
        <v>28812.630859000001</v>
      </c>
      <c r="E43" s="7">
        <f t="shared" si="0"/>
        <v>24058830.348334417</v>
      </c>
      <c r="F43" s="7">
        <f t="shared" si="1"/>
        <v>22301310.496589087</v>
      </c>
    </row>
    <row r="44" spans="1:6" x14ac:dyDescent="0.7">
      <c r="A44" s="1">
        <v>44256</v>
      </c>
      <c r="B44" s="5">
        <v>29178.800781000002</v>
      </c>
      <c r="C44" s="5">
        <v>28812.630859000001</v>
      </c>
      <c r="D44" s="5">
        <v>28860.080077999999</v>
      </c>
      <c r="E44" s="7">
        <f t="shared" si="0"/>
        <v>23290014.058571912</v>
      </c>
      <c r="F44" s="7">
        <f t="shared" si="1"/>
        <v>23527854.66662702</v>
      </c>
    </row>
    <row r="45" spans="1:6" x14ac:dyDescent="0.7">
      <c r="A45" s="1">
        <v>44287</v>
      </c>
      <c r="B45" s="5">
        <v>28812.630859000001</v>
      </c>
      <c r="C45" s="5">
        <v>28860.080077999999</v>
      </c>
      <c r="D45" s="5">
        <v>28791.529297000001</v>
      </c>
      <c r="E45" s="7">
        <f t="shared" si="0"/>
        <v>21809123.080474135</v>
      </c>
      <c r="F45" s="7">
        <f t="shared" si="1"/>
        <v>21490611.50539</v>
      </c>
    </row>
    <row r="46" spans="1:6" x14ac:dyDescent="0.7">
      <c r="A46" s="1">
        <v>44317</v>
      </c>
      <c r="B46" s="5">
        <v>28860.080077999999</v>
      </c>
      <c r="C46" s="5">
        <v>28791.529297000001</v>
      </c>
      <c r="D46" s="5">
        <v>27283.589843999998</v>
      </c>
      <c r="E46" s="7">
        <f t="shared" si="0"/>
        <v>21710076.383988336</v>
      </c>
      <c r="F46" s="7">
        <f t="shared" si="1"/>
        <v>14632096.975627212</v>
      </c>
    </row>
    <row r="47" spans="1:6" x14ac:dyDescent="0.7">
      <c r="A47" s="1">
        <v>44348</v>
      </c>
      <c r="B47" s="5">
        <v>28791.529297000001</v>
      </c>
      <c r="C47" s="5">
        <v>27283.589843999998</v>
      </c>
      <c r="D47" s="5">
        <v>28089.539063</v>
      </c>
      <c r="E47" s="7">
        <f t="shared" si="0"/>
        <v>14418402.356302356</v>
      </c>
      <c r="F47" s="7">
        <f t="shared" si="1"/>
        <v>18146125.409115199</v>
      </c>
    </row>
    <row r="48" spans="1:6" x14ac:dyDescent="0.7">
      <c r="A48" s="1">
        <v>44378</v>
      </c>
      <c r="B48" s="5">
        <v>27283.589843999998</v>
      </c>
      <c r="C48" s="5">
        <v>28089.539063</v>
      </c>
      <c r="D48" s="5">
        <v>29452.660156000002</v>
      </c>
      <c r="E48" s="7">
        <f t="shared" si="0"/>
        <v>12230075.197427239</v>
      </c>
      <c r="F48" s="7">
        <f t="shared" si="1"/>
        <v>16479357.828683097</v>
      </c>
    </row>
    <row r="49" spans="1:6" x14ac:dyDescent="0.7">
      <c r="A49" s="1">
        <v>44409</v>
      </c>
      <c r="B49" s="5">
        <v>28089.539063</v>
      </c>
      <c r="C49" s="5">
        <v>29452.660156000002</v>
      </c>
      <c r="D49" s="5">
        <v>28892.689452999999</v>
      </c>
      <c r="E49" s="7">
        <f t="shared" si="0"/>
        <v>20739918.78096379</v>
      </c>
      <c r="F49" s="7">
        <f t="shared" si="1"/>
        <v>18543003.785848122</v>
      </c>
    </row>
    <row r="50" spans="1:6" x14ac:dyDescent="0.7">
      <c r="A50" s="1">
        <v>44440</v>
      </c>
      <c r="B50" s="5">
        <v>29452.660156000002</v>
      </c>
      <c r="C50" s="5">
        <v>28892.689452999999</v>
      </c>
      <c r="D50" s="5">
        <v>27821.759765999999</v>
      </c>
      <c r="E50" s="7">
        <f t="shared" si="0"/>
        <v>24985684.034869935</v>
      </c>
      <c r="F50" s="7">
        <f t="shared" si="1"/>
        <v>19324333.295264129</v>
      </c>
    </row>
    <row r="51" spans="1:6" x14ac:dyDescent="0.7">
      <c r="A51" s="1">
        <v>44470</v>
      </c>
      <c r="B51" s="5">
        <v>28892.689452999999</v>
      </c>
      <c r="C51" s="5">
        <v>27821.759765999999</v>
      </c>
      <c r="D51" s="5">
        <v>28791.710938</v>
      </c>
      <c r="E51" s="7">
        <f t="shared" si="0"/>
        <v>17277366.861338399</v>
      </c>
      <c r="F51" s="7">
        <f t="shared" si="1"/>
        <v>21861761.66709023</v>
      </c>
    </row>
    <row r="52" spans="1:6" x14ac:dyDescent="0.7">
      <c r="A52" s="1">
        <v>44501</v>
      </c>
      <c r="B52" s="5">
        <v>27821.759765999999</v>
      </c>
      <c r="C52" s="5">
        <v>28791.710938</v>
      </c>
      <c r="D52" s="5">
        <v>27001.980468999998</v>
      </c>
      <c r="E52" s="7">
        <f t="shared" si="0"/>
        <v>16908241.06664006</v>
      </c>
      <c r="F52" s="7">
        <f t="shared" si="1"/>
        <v>10365902.01891824</v>
      </c>
    </row>
    <row r="53" spans="1:6" x14ac:dyDescent="0.7">
      <c r="A53" s="1">
        <v>44531</v>
      </c>
      <c r="B53" s="5">
        <v>28791.710938</v>
      </c>
      <c r="C53" s="5">
        <v>27001.980468999998</v>
      </c>
      <c r="D53" s="5">
        <v>26526.820313</v>
      </c>
      <c r="E53" s="7">
        <f t="shared" si="0"/>
        <v>13116401.42972834</v>
      </c>
      <c r="F53" s="7">
        <f t="shared" si="1"/>
        <v>10918576.820110336</v>
      </c>
    </row>
    <row r="54" spans="1:6" x14ac:dyDescent="0.7">
      <c r="A54" s="1">
        <v>44562</v>
      </c>
      <c r="B54" s="5">
        <v>27001.980468999998</v>
      </c>
      <c r="C54" s="5">
        <v>26526.820313</v>
      </c>
      <c r="D54" s="5">
        <v>27821.429688</v>
      </c>
      <c r="E54" s="7">
        <f t="shared" si="0"/>
        <v>6693830.3669328094</v>
      </c>
      <c r="F54" s="7">
        <f t="shared" si="1"/>
        <v>10364966.013714343</v>
      </c>
    </row>
    <row r="55" spans="1:6" x14ac:dyDescent="0.7">
      <c r="A55" s="1">
        <v>44593</v>
      </c>
      <c r="B55" s="5">
        <v>26526.820313</v>
      </c>
      <c r="C55" s="5">
        <v>27821.429688</v>
      </c>
      <c r="D55" s="5">
        <v>26847.900390999999</v>
      </c>
      <c r="E55" s="7">
        <f t="shared" si="0"/>
        <v>8628180.3942102119</v>
      </c>
      <c r="F55" s="7">
        <f t="shared" si="1"/>
        <v>6330116.7942407569</v>
      </c>
    </row>
    <row r="56" spans="1:6" x14ac:dyDescent="0.7">
      <c r="A56" s="1">
        <v>44621</v>
      </c>
      <c r="B56" s="5">
        <v>27821.429688</v>
      </c>
      <c r="C56" s="5">
        <v>26847.900390999999</v>
      </c>
      <c r="D56" s="5">
        <v>27279.800781000002</v>
      </c>
      <c r="E56" s="7">
        <f t="shared" si="0"/>
        <v>9801778.927542761</v>
      </c>
      <c r="F56" s="7">
        <f t="shared" si="1"/>
        <v>11380443.251430713</v>
      </c>
    </row>
    <row r="57" spans="1:6" x14ac:dyDescent="0.7">
      <c r="A57" s="1">
        <v>44652</v>
      </c>
      <c r="B57" s="5">
        <v>26847.900390999999</v>
      </c>
      <c r="C57" s="5">
        <v>27279.800781000002</v>
      </c>
      <c r="D57" s="5">
        <v>26393.039063</v>
      </c>
      <c r="E57" s="7">
        <f t="shared" si="0"/>
        <v>8349331.1057944847</v>
      </c>
      <c r="F57" s="7">
        <f t="shared" si="1"/>
        <v>5971365.1053223843</v>
      </c>
    </row>
    <row r="58" spans="1:6" x14ac:dyDescent="0.7">
      <c r="A58" s="1">
        <v>44682</v>
      </c>
      <c r="B58" s="5">
        <v>27279.800781000002</v>
      </c>
      <c r="C58" s="5">
        <v>26393.039063</v>
      </c>
      <c r="D58" s="5">
        <v>27801.640625</v>
      </c>
      <c r="E58" s="7">
        <f t="shared" si="0"/>
        <v>6933106.9612004887</v>
      </c>
      <c r="F58" s="7">
        <f t="shared" si="1"/>
        <v>11318829.420809587</v>
      </c>
    </row>
    <row r="59" spans="1:6" x14ac:dyDescent="0.7">
      <c r="A59" s="1">
        <v>44713</v>
      </c>
      <c r="B59" s="5">
        <v>26393.039063</v>
      </c>
      <c r="C59" s="5">
        <v>27801.640625</v>
      </c>
      <c r="D59" s="5">
        <v>28546.980468999998</v>
      </c>
      <c r="E59" s="7">
        <f t="shared" si="0"/>
        <v>8095123.0919099227</v>
      </c>
      <c r="F59" s="7">
        <f t="shared" si="1"/>
        <v>9754821.8127850089</v>
      </c>
    </row>
    <row r="60" spans="1:6" x14ac:dyDescent="0.7">
      <c r="A60" s="1">
        <v>44743</v>
      </c>
      <c r="B60" s="5">
        <v>27801.640625</v>
      </c>
      <c r="C60" s="5">
        <v>28546.980468999998</v>
      </c>
      <c r="D60" s="5"/>
      <c r="E60" s="7">
        <f t="shared" si="0"/>
        <v>15925495.560245575</v>
      </c>
      <c r="F60" s="7"/>
    </row>
    <row r="61" spans="1:6" x14ac:dyDescent="0.7">
      <c r="A61" s="1">
        <v>44774</v>
      </c>
      <c r="B61" s="5">
        <v>28546.980468999998</v>
      </c>
      <c r="C61" s="5"/>
      <c r="D61" s="5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F70-6D0E-45A7-8BF2-30793F36DA5F}">
  <dimension ref="A1:C61"/>
  <sheetViews>
    <sheetView showFormulas="1" topLeftCell="B1" workbookViewId="0">
      <selection activeCell="J14" sqref="J14"/>
    </sheetView>
  </sheetViews>
  <sheetFormatPr defaultRowHeight="17.649999999999999" x14ac:dyDescent="0.7"/>
  <cols>
    <col min="1" max="1" width="9.75" bestFit="1" customWidth="1"/>
    <col min="2" max="2" width="6.9375" bestFit="1" customWidth="1"/>
  </cols>
  <sheetData>
    <row r="1" spans="1:3" x14ac:dyDescent="0.7">
      <c r="A1" s="8" t="s">
        <v>13</v>
      </c>
      <c r="B1" s="8" t="s">
        <v>5</v>
      </c>
    </row>
    <row r="2" spans="1:3" x14ac:dyDescent="0.7">
      <c r="A2" s="1">
        <v>42979</v>
      </c>
      <c r="B2" s="5">
        <v>20356.279297000001</v>
      </c>
    </row>
    <row r="3" spans="1:3" x14ac:dyDescent="0.7">
      <c r="A3" s="1">
        <v>43009</v>
      </c>
      <c r="B3" s="5">
        <v>22011.609375</v>
      </c>
    </row>
    <row r="4" spans="1:3" x14ac:dyDescent="0.7">
      <c r="A4" s="1">
        <v>43040</v>
      </c>
      <c r="B4" s="5">
        <v>22724.960938</v>
      </c>
      <c r="C4" s="6"/>
    </row>
    <row r="5" spans="1:3" x14ac:dyDescent="0.7">
      <c r="A5" s="1">
        <v>43070</v>
      </c>
      <c r="B5" s="5">
        <v>22764.939452999999</v>
      </c>
    </row>
    <row r="6" spans="1:3" x14ac:dyDescent="0.7">
      <c r="A6" s="1">
        <v>43101</v>
      </c>
      <c r="B6" s="5">
        <v>23098.289063</v>
      </c>
    </row>
    <row r="7" spans="1:3" x14ac:dyDescent="0.7">
      <c r="A7" s="1">
        <v>43132</v>
      </c>
      <c r="B7" s="5">
        <v>22068.240234000001</v>
      </c>
    </row>
    <row r="8" spans="1:3" x14ac:dyDescent="0.7">
      <c r="A8" s="1">
        <v>43160</v>
      </c>
      <c r="B8" s="5">
        <v>21454.300781000002</v>
      </c>
    </row>
    <row r="9" spans="1:3" x14ac:dyDescent="0.7">
      <c r="A9" s="1">
        <v>43191</v>
      </c>
      <c r="B9" s="5">
        <v>22467.869140999999</v>
      </c>
    </row>
    <row r="10" spans="1:3" x14ac:dyDescent="0.7">
      <c r="A10" s="1">
        <v>43221</v>
      </c>
      <c r="B10" s="5">
        <v>22201.820313</v>
      </c>
    </row>
    <row r="11" spans="1:3" x14ac:dyDescent="0.7">
      <c r="A11" s="1">
        <v>43252</v>
      </c>
      <c r="B11" s="5">
        <v>22304.509765999999</v>
      </c>
    </row>
    <row r="12" spans="1:3" x14ac:dyDescent="0.7">
      <c r="A12" s="1">
        <v>43282</v>
      </c>
      <c r="B12" s="5">
        <v>22553.720702999999</v>
      </c>
    </row>
    <row r="13" spans="1:3" x14ac:dyDescent="0.7">
      <c r="A13" s="1">
        <v>43313</v>
      </c>
      <c r="B13" s="5">
        <v>22865.150390999999</v>
      </c>
    </row>
    <row r="14" spans="1:3" x14ac:dyDescent="0.7">
      <c r="A14" s="1">
        <v>43344</v>
      </c>
      <c r="B14" s="5">
        <v>24120.039063</v>
      </c>
    </row>
    <row r="15" spans="1:3" x14ac:dyDescent="0.7">
      <c r="A15" s="1">
        <v>43374</v>
      </c>
      <c r="B15" s="5">
        <v>21920.460938</v>
      </c>
    </row>
    <row r="16" spans="1:3" x14ac:dyDescent="0.7">
      <c r="A16" s="1">
        <v>43405</v>
      </c>
      <c r="B16" s="5">
        <v>22351.060547000001</v>
      </c>
    </row>
    <row r="17" spans="1:2" x14ac:dyDescent="0.7">
      <c r="A17" s="1">
        <v>43435</v>
      </c>
      <c r="B17" s="5">
        <v>20014.769531000002</v>
      </c>
    </row>
    <row r="18" spans="1:2" x14ac:dyDescent="0.7">
      <c r="A18" s="1">
        <v>43466</v>
      </c>
      <c r="B18" s="5">
        <v>20773.490234000001</v>
      </c>
    </row>
    <row r="19" spans="1:2" x14ac:dyDescent="0.7">
      <c r="A19" s="1">
        <v>43497</v>
      </c>
      <c r="B19" s="5">
        <v>21385.160156000002</v>
      </c>
    </row>
    <row r="20" spans="1:2" x14ac:dyDescent="0.7">
      <c r="A20" s="1">
        <v>43525</v>
      </c>
      <c r="B20" s="5">
        <v>21205.810547000001</v>
      </c>
    </row>
    <row r="21" spans="1:2" x14ac:dyDescent="0.7">
      <c r="A21" s="1">
        <v>43556</v>
      </c>
      <c r="B21" s="5">
        <v>22258.730468999998</v>
      </c>
    </row>
    <row r="22" spans="1:2" x14ac:dyDescent="0.7">
      <c r="A22" s="1">
        <v>43586</v>
      </c>
      <c r="B22" s="5">
        <v>20601.189452999999</v>
      </c>
    </row>
    <row r="23" spans="1:2" x14ac:dyDescent="0.7">
      <c r="A23" s="1">
        <v>43617</v>
      </c>
      <c r="B23" s="5">
        <v>21275.919922000001</v>
      </c>
    </row>
    <row r="24" spans="1:2" x14ac:dyDescent="0.7">
      <c r="A24" s="1">
        <v>43647</v>
      </c>
      <c r="B24" s="5">
        <v>21521.529297000001</v>
      </c>
    </row>
    <row r="25" spans="1:2" x14ac:dyDescent="0.7">
      <c r="A25" s="1">
        <v>43678</v>
      </c>
      <c r="B25" s="5">
        <v>20704.369140999999</v>
      </c>
    </row>
    <row r="26" spans="1:2" x14ac:dyDescent="0.7">
      <c r="A26" s="1">
        <v>43709</v>
      </c>
      <c r="B26" s="5">
        <v>21755.839843999998</v>
      </c>
    </row>
    <row r="27" spans="1:2" x14ac:dyDescent="0.7">
      <c r="A27" s="1">
        <v>43739</v>
      </c>
      <c r="B27" s="5">
        <v>22927.039063</v>
      </c>
    </row>
    <row r="28" spans="1:2" x14ac:dyDescent="0.7">
      <c r="A28" s="1">
        <v>43770</v>
      </c>
      <c r="B28" s="5">
        <v>23293.910156000002</v>
      </c>
    </row>
    <row r="29" spans="1:2" x14ac:dyDescent="0.7">
      <c r="A29" s="1">
        <v>43800</v>
      </c>
      <c r="B29" s="5">
        <v>23656.619140999999</v>
      </c>
    </row>
    <row r="30" spans="1:2" x14ac:dyDescent="0.7">
      <c r="A30" s="1">
        <v>43831</v>
      </c>
      <c r="B30" s="5">
        <v>23205.179688</v>
      </c>
    </row>
    <row r="31" spans="1:2" x14ac:dyDescent="0.7">
      <c r="A31" s="1">
        <v>43862</v>
      </c>
      <c r="B31" s="5">
        <v>21142.960938</v>
      </c>
    </row>
    <row r="32" spans="1:2" x14ac:dyDescent="0.7">
      <c r="A32" s="1">
        <v>43891</v>
      </c>
      <c r="B32" s="5">
        <v>18917.009765999999</v>
      </c>
    </row>
    <row r="33" spans="1:2" x14ac:dyDescent="0.7">
      <c r="A33" s="1">
        <v>43922</v>
      </c>
      <c r="B33" s="5">
        <v>20193.689452999999</v>
      </c>
    </row>
    <row r="34" spans="1:2" x14ac:dyDescent="0.7">
      <c r="A34" s="1">
        <v>43952</v>
      </c>
      <c r="B34" s="5">
        <v>21877.890625</v>
      </c>
    </row>
    <row r="35" spans="1:2" x14ac:dyDescent="0.7">
      <c r="A35" s="1">
        <v>43983</v>
      </c>
      <c r="B35" s="5">
        <v>22288.140625</v>
      </c>
    </row>
    <row r="36" spans="1:2" x14ac:dyDescent="0.7">
      <c r="A36" s="1">
        <v>44013</v>
      </c>
      <c r="B36" s="5">
        <v>21710</v>
      </c>
    </row>
    <row r="37" spans="1:2" x14ac:dyDescent="0.7">
      <c r="A37" s="1">
        <v>44044</v>
      </c>
      <c r="B37" s="5">
        <v>23139.759765999999</v>
      </c>
    </row>
    <row r="38" spans="1:2" x14ac:dyDescent="0.7">
      <c r="A38" s="1">
        <v>44075</v>
      </c>
      <c r="B38" s="5">
        <v>23185.119140999999</v>
      </c>
    </row>
    <row r="39" spans="1:2" x14ac:dyDescent="0.7">
      <c r="A39" s="1">
        <v>44105</v>
      </c>
      <c r="B39" s="5">
        <v>22977.130859000001</v>
      </c>
    </row>
    <row r="40" spans="1:2" x14ac:dyDescent="0.7">
      <c r="A40" s="1">
        <v>44136</v>
      </c>
      <c r="B40" s="5">
        <v>26433.619140999999</v>
      </c>
    </row>
    <row r="41" spans="1:2" x14ac:dyDescent="0.7">
      <c r="A41" s="1">
        <v>44166</v>
      </c>
      <c r="B41" s="5">
        <v>27444.169922000001</v>
      </c>
    </row>
    <row r="42" spans="1:2" x14ac:dyDescent="0.7">
      <c r="A42" s="1">
        <v>44197</v>
      </c>
      <c r="B42" s="5">
        <v>27663.390625</v>
      </c>
    </row>
    <row r="43" spans="1:2" x14ac:dyDescent="0.7">
      <c r="A43" s="1">
        <v>44228</v>
      </c>
      <c r="B43" s="5">
        <v>28966.009765999999</v>
      </c>
    </row>
    <row r="44" spans="1:2" x14ac:dyDescent="0.7">
      <c r="A44" s="1">
        <v>44256</v>
      </c>
      <c r="B44" s="5">
        <v>29178.800781000002</v>
      </c>
    </row>
    <row r="45" spans="1:2" x14ac:dyDescent="0.7">
      <c r="A45" s="1">
        <v>44287</v>
      </c>
      <c r="B45" s="5">
        <v>28812.630859000001</v>
      </c>
    </row>
    <row r="46" spans="1:2" x14ac:dyDescent="0.7">
      <c r="A46" s="1">
        <v>44317</v>
      </c>
      <c r="B46" s="5">
        <v>28860.080077999999</v>
      </c>
    </row>
    <row r="47" spans="1:2" x14ac:dyDescent="0.7">
      <c r="A47" s="1">
        <v>44348</v>
      </c>
      <c r="B47" s="5">
        <v>28791.529297000001</v>
      </c>
    </row>
    <row r="48" spans="1:2" x14ac:dyDescent="0.7">
      <c r="A48" s="1">
        <v>44378</v>
      </c>
      <c r="B48" s="5">
        <v>27283.589843999998</v>
      </c>
    </row>
    <row r="49" spans="1:2" x14ac:dyDescent="0.7">
      <c r="A49" s="1">
        <v>44409</v>
      </c>
      <c r="B49" s="5">
        <v>28089.539063</v>
      </c>
    </row>
    <row r="50" spans="1:2" x14ac:dyDescent="0.7">
      <c r="A50" s="1">
        <v>44440</v>
      </c>
      <c r="B50" s="5">
        <v>29452.660156000002</v>
      </c>
    </row>
    <row r="51" spans="1:2" x14ac:dyDescent="0.7">
      <c r="A51" s="1">
        <v>44470</v>
      </c>
      <c r="B51" s="5">
        <v>28892.689452999999</v>
      </c>
    </row>
    <row r="52" spans="1:2" x14ac:dyDescent="0.7">
      <c r="A52" s="1">
        <v>44501</v>
      </c>
      <c r="B52" s="5">
        <v>27821.759765999999</v>
      </c>
    </row>
    <row r="53" spans="1:2" x14ac:dyDescent="0.7">
      <c r="A53" s="1">
        <v>44531</v>
      </c>
      <c r="B53" s="5">
        <v>28791.710938</v>
      </c>
    </row>
    <row r="54" spans="1:2" x14ac:dyDescent="0.7">
      <c r="A54" s="1">
        <v>44562</v>
      </c>
      <c r="B54" s="5">
        <v>27001.980468999998</v>
      </c>
    </row>
    <row r="55" spans="1:2" x14ac:dyDescent="0.7">
      <c r="A55" s="1">
        <v>44593</v>
      </c>
      <c r="B55" s="5">
        <v>26526.820313</v>
      </c>
    </row>
    <row r="56" spans="1:2" x14ac:dyDescent="0.7">
      <c r="A56" s="1">
        <v>44621</v>
      </c>
      <c r="B56" s="5">
        <v>27821.429688</v>
      </c>
    </row>
    <row r="57" spans="1:2" x14ac:dyDescent="0.7">
      <c r="A57" s="1">
        <v>44652</v>
      </c>
      <c r="B57" s="5">
        <v>26847.900390999999</v>
      </c>
    </row>
    <row r="58" spans="1:2" x14ac:dyDescent="0.7">
      <c r="A58" s="1">
        <v>44682</v>
      </c>
      <c r="B58" s="5">
        <v>27279.800781000002</v>
      </c>
    </row>
    <row r="59" spans="1:2" x14ac:dyDescent="0.7">
      <c r="A59" s="1">
        <v>44713</v>
      </c>
      <c r="B59" s="5">
        <v>26393.039063</v>
      </c>
    </row>
    <row r="60" spans="1:2" x14ac:dyDescent="0.7">
      <c r="A60" s="1">
        <v>44743</v>
      </c>
      <c r="B60" s="5">
        <v>27801.640625</v>
      </c>
    </row>
    <row r="61" spans="1:2" x14ac:dyDescent="0.7">
      <c r="A61" s="1">
        <v>44774</v>
      </c>
      <c r="B61" s="5">
        <v>28546.980468999998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FBB6-E2FE-4568-9CBE-DF7304ECB028}">
  <dimension ref="A1:AQ61"/>
  <sheetViews>
    <sheetView showFormulas="1" topLeftCell="X4" workbookViewId="0">
      <selection activeCell="AB15" sqref="AB15"/>
    </sheetView>
  </sheetViews>
  <sheetFormatPr defaultRowHeight="17.649999999999999" x14ac:dyDescent="0.7"/>
  <cols>
    <col min="1" max="1" width="3.0625" bestFit="1" customWidth="1"/>
    <col min="2" max="4" width="6.375" bestFit="1" customWidth="1"/>
    <col min="5" max="13" width="6.375" customWidth="1"/>
    <col min="14" max="14" width="11.9375" bestFit="1" customWidth="1"/>
    <col min="15" max="15" width="12" bestFit="1" customWidth="1"/>
    <col min="16" max="23" width="12" customWidth="1"/>
    <col min="24" max="24" width="8.5625" bestFit="1" customWidth="1"/>
    <col min="25" max="25" width="18.0625" bestFit="1" customWidth="1"/>
    <col min="26" max="26" width="9.4375" customWidth="1"/>
    <col min="27" max="27" width="11.0625" customWidth="1"/>
    <col min="28" max="28" width="8.625" customWidth="1"/>
    <col min="29" max="29" width="8.5625" customWidth="1"/>
    <col min="30" max="30" width="8.625" customWidth="1"/>
    <col min="31" max="31" width="9.375" customWidth="1"/>
    <col min="32" max="32" width="18" bestFit="1" customWidth="1"/>
    <col min="33" max="33" width="17.875" bestFit="1" customWidth="1"/>
    <col min="34" max="34" width="18.375" bestFit="1" customWidth="1"/>
  </cols>
  <sheetData>
    <row r="1" spans="1:43" x14ac:dyDescent="0.7">
      <c r="A1" s="8" t="s">
        <v>13</v>
      </c>
      <c r="B1" s="8" t="s">
        <v>5</v>
      </c>
      <c r="C1" s="8" t="s">
        <v>6</v>
      </c>
      <c r="D1" s="8" t="s">
        <v>7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/>
      <c r="N1" s="8" t="s">
        <v>8</v>
      </c>
      <c r="O1" s="8" t="s">
        <v>9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43" x14ac:dyDescent="0.7">
      <c r="A2" s="1">
        <v>42979</v>
      </c>
      <c r="B2" s="5">
        <v>20356.279297000001</v>
      </c>
      <c r="C2" s="5">
        <v>22011.609375</v>
      </c>
      <c r="D2" s="5">
        <v>22724.960938</v>
      </c>
      <c r="E2" s="5">
        <v>22764.939452999999</v>
      </c>
      <c r="F2" s="5">
        <v>23098.289063</v>
      </c>
      <c r="G2" s="5">
        <v>22068.240234000001</v>
      </c>
      <c r="H2" s="5">
        <v>21454.300781000002</v>
      </c>
      <c r="I2" s="5">
        <v>22467.869140999999</v>
      </c>
      <c r="J2" s="5">
        <v>22201.820313</v>
      </c>
      <c r="K2" s="5">
        <v>22304.509765999999</v>
      </c>
      <c r="L2" s="5">
        <v>22553.720702999999</v>
      </c>
      <c r="M2" s="5"/>
      <c r="N2" s="7">
        <f t="shared" ref="N2:N33" si="0">($B2-$Y$2)*(C2-$Y$2)</f>
        <v>8209244.8332491815</v>
      </c>
      <c r="O2" s="7">
        <f t="shared" ref="O2:O33" si="1">($B2-$Y$2)*(D2-$Y$2)</f>
        <v>5491381.06736435</v>
      </c>
      <c r="P2" s="7">
        <f t="shared" ref="P2:P33" si="2">($B2-$Y$2)*(E2-$Y$2)</f>
        <v>5339063.2440523393</v>
      </c>
      <c r="Q2" s="7">
        <f t="shared" ref="Q2:Q33" si="3">($B2-$Y$2)*(F2-$Y$2)</f>
        <v>4069003.888493259</v>
      </c>
      <c r="R2" s="7">
        <f t="shared" ref="R2:R33" si="4">($B2-$Y$2)*(G2-$Y$2)</f>
        <v>7993481.7121034935</v>
      </c>
      <c r="S2" s="7">
        <f t="shared" ref="S2:S33" si="5">($B2-$Y$2)*(H2-$Y$2)</f>
        <v>10332586.131723095</v>
      </c>
      <c r="T2" s="7">
        <f t="shared" ref="T2:T33" si="6">($B2-$Y$2)*(I2-$Y$2)</f>
        <v>6470898.7635672819</v>
      </c>
      <c r="U2" s="7">
        <f t="shared" ref="U2:U33" si="7">($B2-$Y$2)*(J2-$Y$2)</f>
        <v>7484542.6764457952</v>
      </c>
      <c r="V2" s="7">
        <f t="shared" ref="V2:V33" si="8">($B2-$Y$2)*(K2-$Y$2)</f>
        <v>7093296.6794881485</v>
      </c>
      <c r="W2" s="7">
        <f t="shared" ref="W2:W33" si="9">($B2-$Y$2)*(L2-$Y$2)</f>
        <v>6143804.9970335225</v>
      </c>
      <c r="X2" s="4" t="s">
        <v>10</v>
      </c>
      <c r="Y2" s="2">
        <f>AVERAGE($B$2:$B$61)</f>
        <v>24166.271321766661</v>
      </c>
    </row>
    <row r="3" spans="1:43" x14ac:dyDescent="0.7">
      <c r="A3" s="1">
        <v>43009</v>
      </c>
      <c r="B3" s="5">
        <v>22011.609375</v>
      </c>
      <c r="C3" s="5">
        <v>22724.960938</v>
      </c>
      <c r="D3" s="5">
        <v>22764.939452999999</v>
      </c>
      <c r="E3" s="5">
        <v>23098.289063</v>
      </c>
      <c r="F3" s="5">
        <v>22068.240234000001</v>
      </c>
      <c r="G3" s="5">
        <v>21454.300781000002</v>
      </c>
      <c r="H3" s="5">
        <v>22467.869140999999</v>
      </c>
      <c r="I3" s="5">
        <v>22201.820313</v>
      </c>
      <c r="J3" s="5">
        <v>22304.509765999999</v>
      </c>
      <c r="K3" s="5">
        <v>22553.720702999999</v>
      </c>
      <c r="L3" s="5">
        <v>22865.150390999999</v>
      </c>
      <c r="M3" s="5"/>
      <c r="N3" s="7">
        <f t="shared" si="0"/>
        <v>3105536.6373816752</v>
      </c>
      <c r="O3" s="7">
        <f t="shared" si="1"/>
        <v>3019396.4524229374</v>
      </c>
      <c r="P3" s="7">
        <f t="shared" si="2"/>
        <v>2301140.7327864277</v>
      </c>
      <c r="Q3" s="7">
        <f t="shared" si="3"/>
        <v>4520547.7479442852</v>
      </c>
      <c r="R3" s="7">
        <f t="shared" si="4"/>
        <v>5843379.7249421226</v>
      </c>
      <c r="S3" s="7">
        <f t="shared" si="5"/>
        <v>3659482.5492034364</v>
      </c>
      <c r="T3" s="7">
        <f t="shared" si="6"/>
        <v>4232727.8348769024</v>
      </c>
      <c r="U3" s="7">
        <f t="shared" si="7"/>
        <v>4011466.7781635211</v>
      </c>
      <c r="V3" s="7">
        <f t="shared" si="8"/>
        <v>3474501.4554915577</v>
      </c>
      <c r="W3" s="7">
        <f t="shared" si="9"/>
        <v>2803475.757664544</v>
      </c>
      <c r="X3" t="s">
        <v>30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  <c r="AG3">
        <v>9</v>
      </c>
      <c r="AH3">
        <v>10</v>
      </c>
    </row>
    <row r="4" spans="1:43" x14ac:dyDescent="0.7">
      <c r="A4" s="1">
        <v>43040</v>
      </c>
      <c r="B4" s="5">
        <v>22724.960938</v>
      </c>
      <c r="C4" s="5">
        <v>22764.939452999999</v>
      </c>
      <c r="D4" s="5">
        <v>23098.289063</v>
      </c>
      <c r="E4" s="5">
        <v>22068.240234000001</v>
      </c>
      <c r="F4" s="5">
        <v>21454.300781000002</v>
      </c>
      <c r="G4" s="5">
        <v>22467.869140999999</v>
      </c>
      <c r="H4" s="5">
        <v>22201.820313</v>
      </c>
      <c r="I4" s="5">
        <v>22304.509765999999</v>
      </c>
      <c r="J4" s="5">
        <v>22553.720702999999</v>
      </c>
      <c r="K4" s="5">
        <v>22865.150390999999</v>
      </c>
      <c r="L4" s="5">
        <v>24120.039063</v>
      </c>
      <c r="M4" s="5"/>
      <c r="N4" s="7">
        <f t="shared" si="0"/>
        <v>2019754.1735565283</v>
      </c>
      <c r="O4" s="7">
        <f t="shared" si="1"/>
        <v>1539293.9192389601</v>
      </c>
      <c r="P4" s="7">
        <f t="shared" si="2"/>
        <v>3023913.9922633483</v>
      </c>
      <c r="Q4" s="7">
        <f t="shared" si="3"/>
        <v>3908791.3008762705</v>
      </c>
      <c r="R4" s="7">
        <f t="shared" si="4"/>
        <v>2447924.6989509296</v>
      </c>
      <c r="S4" s="7">
        <f t="shared" si="5"/>
        <v>2831383.6373362783</v>
      </c>
      <c r="T4" s="7">
        <f t="shared" si="6"/>
        <v>2683376.2624240615</v>
      </c>
      <c r="U4" s="7">
        <f t="shared" si="7"/>
        <v>2324185.9511777423</v>
      </c>
      <c r="V4" s="7">
        <f t="shared" si="8"/>
        <v>1875319.108050131</v>
      </c>
      <c r="W4" s="7">
        <f t="shared" si="9"/>
        <v>66635.034625374814</v>
      </c>
      <c r="X4" s="10" t="s">
        <v>31</v>
      </c>
      <c r="Y4" s="6">
        <f>SUM(N2:N60)/59/_xlfn.VAR.P($B$2:$B$61)</f>
        <v>0.91833199118744668</v>
      </c>
      <c r="Z4" s="6">
        <f>SUM(O2:O59)/58/_xlfn.VAR.P($B$2:$B$61)</f>
        <v>0.85957576925254664</v>
      </c>
      <c r="AA4" s="6">
        <f>SUM(P2:P58)/57/_xlfn.VAR.P($B$2:$B$61)</f>
        <v>0.82370609072126011</v>
      </c>
      <c r="AB4" s="6">
        <f>SUM(Q2:Q57)/56/_xlfn.VAR.P($B$2:$B$61)</f>
        <v>0.7661359086137558</v>
      </c>
      <c r="AC4" s="6">
        <f>SUM(R2:R56)/55/_xlfn.VAR.P($B$2:$B$61)</f>
        <v>0.73851421086690383</v>
      </c>
      <c r="AD4" s="6">
        <f>SUM(S2:S55)/54/_xlfn.VAR.P($B$2:$B$61)</f>
        <v>0.69840862825356875</v>
      </c>
      <c r="AE4" s="6">
        <f>SUM(T2:T54)/53/_xlfn.VAR.P($B$2:$B$61)</f>
        <v>0.65961119487656872</v>
      </c>
      <c r="AF4" s="6">
        <f>SUM(U2:U53)/52/_xlfn.VAR.P($B$2:$B$61)</f>
        <v>0.58831639983053929</v>
      </c>
      <c r="AG4" s="6">
        <f>SUM(V2:V52)/51/_xlfn.VAR.P($B$2:$B$61)</f>
        <v>0.52179642171116958</v>
      </c>
      <c r="AH4" s="6">
        <f>SUM(W2:W51)/50/_xlfn.VAR.P($B$2:$B$61)</f>
        <v>0.46944358365624661</v>
      </c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7">
      <c r="A5" s="1">
        <v>43070</v>
      </c>
      <c r="B5" s="5">
        <v>22764.939452999999</v>
      </c>
      <c r="C5" s="5">
        <v>23098.289063</v>
      </c>
      <c r="D5" s="5">
        <v>22068.240234000001</v>
      </c>
      <c r="E5" s="5">
        <v>21454.300781000002</v>
      </c>
      <c r="F5" s="5">
        <v>22467.869140999999</v>
      </c>
      <c r="G5" s="5">
        <v>22201.820313</v>
      </c>
      <c r="H5" s="5">
        <v>22304.509765999999</v>
      </c>
      <c r="I5" s="5">
        <v>22553.720702999999</v>
      </c>
      <c r="J5" s="5">
        <v>22865.150390999999</v>
      </c>
      <c r="K5" s="5">
        <v>24120.039063</v>
      </c>
      <c r="L5" s="5">
        <v>21920.460938</v>
      </c>
      <c r="M5" s="5"/>
      <c r="N5" s="7">
        <f t="shared" si="0"/>
        <v>1496597.5744871243</v>
      </c>
      <c r="O5" s="7">
        <f t="shared" si="1"/>
        <v>2940037.8249506052</v>
      </c>
      <c r="P5" s="7">
        <f t="shared" si="2"/>
        <v>3800370.7459326754</v>
      </c>
      <c r="Q5" s="7">
        <f t="shared" si="3"/>
        <v>2380025.1018911186</v>
      </c>
      <c r="R5" s="7">
        <f t="shared" si="4"/>
        <v>2752847.8032155377</v>
      </c>
      <c r="S5" s="7">
        <f t="shared" si="5"/>
        <v>2608945.8001404228</v>
      </c>
      <c r="T5" s="7">
        <f t="shared" si="6"/>
        <v>2259718.5720771221</v>
      </c>
      <c r="U5" s="7">
        <f t="shared" si="7"/>
        <v>1823302.2254026635</v>
      </c>
      <c r="V5" s="7">
        <f t="shared" si="8"/>
        <v>64786.737574788058</v>
      </c>
      <c r="W5" s="7">
        <f t="shared" si="9"/>
        <v>3147125.6619793074</v>
      </c>
      <c r="X5" s="9"/>
      <c r="Y5" s="6"/>
    </row>
    <row r="6" spans="1:43" x14ac:dyDescent="0.7">
      <c r="A6" s="1">
        <v>43101</v>
      </c>
      <c r="B6" s="5">
        <v>23098.289063</v>
      </c>
      <c r="C6" s="5">
        <v>22068.240234000001</v>
      </c>
      <c r="D6" s="5">
        <v>21454.300781000002</v>
      </c>
      <c r="E6" s="5">
        <v>22467.869140999999</v>
      </c>
      <c r="F6" s="5">
        <v>22201.820313</v>
      </c>
      <c r="G6" s="5">
        <v>22304.509765999999</v>
      </c>
      <c r="H6" s="5">
        <v>22553.720702999999</v>
      </c>
      <c r="I6" s="5">
        <v>22865.150390999999</v>
      </c>
      <c r="J6" s="5">
        <v>24120.039063</v>
      </c>
      <c r="K6" s="5">
        <v>21920.460938</v>
      </c>
      <c r="L6" s="5">
        <v>22351.060547000001</v>
      </c>
      <c r="M6" s="5"/>
      <c r="N6" s="7">
        <f t="shared" si="0"/>
        <v>2240659.9800757109</v>
      </c>
      <c r="O6" s="7">
        <f t="shared" si="1"/>
        <v>2896336.4238366177</v>
      </c>
      <c r="P6" s="7">
        <f t="shared" si="2"/>
        <v>1813863.3973094008</v>
      </c>
      <c r="Q6" s="7">
        <f t="shared" si="3"/>
        <v>2097998.8255790626</v>
      </c>
      <c r="R6" s="7">
        <f t="shared" si="4"/>
        <v>1988328.3116126107</v>
      </c>
      <c r="S6" s="7">
        <f t="shared" si="5"/>
        <v>1722175.4522059951</v>
      </c>
      <c r="T6" s="7">
        <f t="shared" si="6"/>
        <v>1389574.0705687585</v>
      </c>
      <c r="U6" s="7">
        <f t="shared" si="7"/>
        <v>49375.23214550269</v>
      </c>
      <c r="V6" s="7">
        <f t="shared" si="8"/>
        <v>2398485.6464167382</v>
      </c>
      <c r="W6" s="7">
        <f t="shared" si="9"/>
        <v>1938612.9033728768</v>
      </c>
      <c r="X6" s="9"/>
      <c r="Y6" s="6"/>
    </row>
    <row r="7" spans="1:43" x14ac:dyDescent="0.7">
      <c r="A7" s="1">
        <v>43132</v>
      </c>
      <c r="B7" s="5">
        <v>22068.240234000001</v>
      </c>
      <c r="C7" s="5">
        <v>21454.300781000002</v>
      </c>
      <c r="D7" s="5">
        <v>22467.869140999999</v>
      </c>
      <c r="E7" s="5">
        <v>22201.820313</v>
      </c>
      <c r="F7" s="5">
        <v>22304.509765999999</v>
      </c>
      <c r="G7" s="5">
        <v>22553.720702999999</v>
      </c>
      <c r="H7" s="5">
        <v>22865.150390999999</v>
      </c>
      <c r="I7" s="5">
        <v>24120.039063</v>
      </c>
      <c r="J7" s="5">
        <v>21920.460938</v>
      </c>
      <c r="K7" s="5">
        <v>22351.060547000001</v>
      </c>
      <c r="L7" s="5">
        <v>20014.769531000002</v>
      </c>
      <c r="M7" s="5"/>
      <c r="N7" s="7">
        <f t="shared" si="0"/>
        <v>5689798.5036358098</v>
      </c>
      <c r="O7" s="7">
        <f t="shared" si="1"/>
        <v>3563300.5747791454</v>
      </c>
      <c r="P7" s="7">
        <f t="shared" si="2"/>
        <v>4121479.2867870284</v>
      </c>
      <c r="Q7" s="7">
        <f t="shared" si="3"/>
        <v>3906033.6220072773</v>
      </c>
      <c r="R7" s="7">
        <f t="shared" si="4"/>
        <v>3383181.3287698189</v>
      </c>
      <c r="S7" s="7">
        <f t="shared" si="5"/>
        <v>2729792.1616923474</v>
      </c>
      <c r="T7" s="7">
        <f t="shared" si="6"/>
        <v>96996.716150126173</v>
      </c>
      <c r="U7" s="7">
        <f t="shared" si="7"/>
        <v>4711780.002371626</v>
      </c>
      <c r="V7" s="7">
        <f t="shared" si="8"/>
        <v>3808368.6363094561</v>
      </c>
      <c r="W7" s="7">
        <f t="shared" si="9"/>
        <v>8709979.81794741</v>
      </c>
      <c r="X7" s="9"/>
      <c r="Y7" s="6"/>
    </row>
    <row r="8" spans="1:43" x14ac:dyDescent="0.7">
      <c r="A8" s="1">
        <v>43160</v>
      </c>
      <c r="B8" s="5">
        <v>21454.300781000002</v>
      </c>
      <c r="C8" s="5">
        <v>22467.869140999999</v>
      </c>
      <c r="D8" s="5">
        <v>22201.820313</v>
      </c>
      <c r="E8" s="5">
        <v>22304.509765999999</v>
      </c>
      <c r="F8" s="5">
        <v>22553.720702999999</v>
      </c>
      <c r="G8" s="5">
        <v>22865.150390999999</v>
      </c>
      <c r="H8" s="5">
        <v>24120.039063</v>
      </c>
      <c r="I8" s="5">
        <v>21920.460938</v>
      </c>
      <c r="J8" s="5">
        <v>22351.060547000001</v>
      </c>
      <c r="K8" s="5">
        <v>20014.769531000002</v>
      </c>
      <c r="L8" s="5">
        <v>20773.490234000001</v>
      </c>
      <c r="M8" s="5"/>
      <c r="N8" s="7">
        <f t="shared" si="0"/>
        <v>4606016.6806130353</v>
      </c>
      <c r="O8" s="7">
        <f t="shared" si="1"/>
        <v>5327533.2645545285</v>
      </c>
      <c r="P8" s="7">
        <f t="shared" si="2"/>
        <v>5049042.4931710884</v>
      </c>
      <c r="Q8" s="7">
        <f t="shared" si="3"/>
        <v>4373189.7735902332</v>
      </c>
      <c r="R8" s="7">
        <f t="shared" si="4"/>
        <v>3528601.6342140809</v>
      </c>
      <c r="S8" s="7">
        <f t="shared" si="5"/>
        <v>125380.52380828405</v>
      </c>
      <c r="T8" s="7">
        <f t="shared" si="6"/>
        <v>6090571.6009230474</v>
      </c>
      <c r="U8" s="7">
        <f t="shared" si="7"/>
        <v>4922798.1464494038</v>
      </c>
      <c r="V8" s="7">
        <f t="shared" si="8"/>
        <v>11258750.556499207</v>
      </c>
      <c r="W8" s="7">
        <f t="shared" si="9"/>
        <v>9201122.3612934407</v>
      </c>
      <c r="X8" s="9"/>
      <c r="Y8" s="6"/>
    </row>
    <row r="9" spans="1:43" x14ac:dyDescent="0.7">
      <c r="A9" s="1">
        <v>43191</v>
      </c>
      <c r="B9" s="5">
        <v>22467.869140999999</v>
      </c>
      <c r="C9" s="5">
        <v>22201.820313</v>
      </c>
      <c r="D9" s="5">
        <v>22304.509765999999</v>
      </c>
      <c r="E9" s="5">
        <v>22553.720702999999</v>
      </c>
      <c r="F9" s="5">
        <v>22865.150390999999</v>
      </c>
      <c r="G9" s="5">
        <v>24120.039063</v>
      </c>
      <c r="H9" s="5">
        <v>21920.460938</v>
      </c>
      <c r="I9" s="5">
        <v>22351.060547000001</v>
      </c>
      <c r="J9" s="5">
        <v>20014.769531000002</v>
      </c>
      <c r="K9" s="5">
        <v>20773.490234000001</v>
      </c>
      <c r="L9" s="5">
        <v>21385.160156000002</v>
      </c>
      <c r="M9" s="5"/>
      <c r="N9" s="7">
        <f t="shared" si="0"/>
        <v>3336427.8772985637</v>
      </c>
      <c r="O9" s="7">
        <f t="shared" si="1"/>
        <v>3162019.8863816299</v>
      </c>
      <c r="P9" s="7">
        <f t="shared" si="2"/>
        <v>2738759.4875099268</v>
      </c>
      <c r="Q9" s="7">
        <f t="shared" si="3"/>
        <v>2209826.6262552459</v>
      </c>
      <c r="R9" s="7">
        <f t="shared" si="4"/>
        <v>78520.96911106458</v>
      </c>
      <c r="S9" s="7">
        <f t="shared" si="5"/>
        <v>3814289.2533777086</v>
      </c>
      <c r="T9" s="7">
        <f t="shared" si="6"/>
        <v>3082957.9384148354</v>
      </c>
      <c r="U9" s="7">
        <f t="shared" si="7"/>
        <v>7050919.6948947934</v>
      </c>
      <c r="V9" s="7">
        <f t="shared" si="8"/>
        <v>5762306.7983267801</v>
      </c>
      <c r="W9" s="7">
        <f t="shared" si="9"/>
        <v>4723445.2688926049</v>
      </c>
      <c r="X9" s="9"/>
      <c r="Y9" s="6"/>
    </row>
    <row r="10" spans="1:43" x14ac:dyDescent="0.7">
      <c r="A10" s="1">
        <v>43221</v>
      </c>
      <c r="B10" s="5">
        <v>22201.820313</v>
      </c>
      <c r="C10" s="5">
        <v>22304.509765999999</v>
      </c>
      <c r="D10" s="5">
        <v>22553.720702999999</v>
      </c>
      <c r="E10" s="5">
        <v>22865.150390999999</v>
      </c>
      <c r="F10" s="5">
        <v>24120.039063</v>
      </c>
      <c r="G10" s="5">
        <v>21920.460938</v>
      </c>
      <c r="H10" s="5">
        <v>22351.060547000001</v>
      </c>
      <c r="I10" s="5">
        <v>20014.769531000002</v>
      </c>
      <c r="J10" s="5">
        <v>20773.490234000001</v>
      </c>
      <c r="K10" s="5">
        <v>21385.160156000002</v>
      </c>
      <c r="L10" s="5">
        <v>21205.810547000001</v>
      </c>
      <c r="M10" s="5"/>
      <c r="N10" s="7">
        <f t="shared" si="0"/>
        <v>3657339.3663088051</v>
      </c>
      <c r="O10" s="7">
        <f t="shared" si="1"/>
        <v>3167776.6897234707</v>
      </c>
      <c r="P10" s="7">
        <f t="shared" si="2"/>
        <v>2555988.3249719841</v>
      </c>
      <c r="Q10" s="7">
        <f t="shared" si="3"/>
        <v>90821.007371727261</v>
      </c>
      <c r="R10" s="7">
        <f t="shared" si="4"/>
        <v>4411784.4738890566</v>
      </c>
      <c r="S10" s="7">
        <f t="shared" si="5"/>
        <v>3565892.6376144756</v>
      </c>
      <c r="T10" s="7">
        <f t="shared" si="6"/>
        <v>8155421.8807681603</v>
      </c>
      <c r="U10" s="7">
        <f t="shared" si="7"/>
        <v>6664952.2303876625</v>
      </c>
      <c r="V10" s="7">
        <f t="shared" si="8"/>
        <v>5463356.6350825354</v>
      </c>
      <c r="W10" s="7">
        <f t="shared" si="9"/>
        <v>5815680.1554044932</v>
      </c>
      <c r="X10" s="9"/>
      <c r="Y10" s="6"/>
    </row>
    <row r="11" spans="1:43" x14ac:dyDescent="0.7">
      <c r="A11" s="1">
        <v>43252</v>
      </c>
      <c r="B11" s="5">
        <v>22304.509765999999</v>
      </c>
      <c r="C11" s="5">
        <v>22553.720702999999</v>
      </c>
      <c r="D11" s="5">
        <v>22865.150390999999</v>
      </c>
      <c r="E11" s="5">
        <v>24120.039063</v>
      </c>
      <c r="F11" s="5">
        <v>21920.460938</v>
      </c>
      <c r="G11" s="5">
        <v>22351.060547000001</v>
      </c>
      <c r="H11" s="5">
        <v>20014.769531000002</v>
      </c>
      <c r="I11" s="5">
        <v>20773.490234000001</v>
      </c>
      <c r="J11" s="5">
        <v>21385.160156000002</v>
      </c>
      <c r="K11" s="5">
        <v>21205.810547000001</v>
      </c>
      <c r="L11" s="5">
        <v>22258.730468999998</v>
      </c>
      <c r="M11" s="5"/>
      <c r="N11" s="7">
        <f t="shared" si="0"/>
        <v>3002184.7487475122</v>
      </c>
      <c r="O11" s="7">
        <f t="shared" si="1"/>
        <v>2422376.9283047058</v>
      </c>
      <c r="P11" s="7">
        <f t="shared" si="2"/>
        <v>86073.442008024489</v>
      </c>
      <c r="Q11" s="7">
        <f t="shared" si="3"/>
        <v>4181163.4340383406</v>
      </c>
      <c r="R11" s="7">
        <f t="shared" si="4"/>
        <v>3379489.6360739828</v>
      </c>
      <c r="S11" s="7">
        <f t="shared" si="5"/>
        <v>7729106.4327458153</v>
      </c>
      <c r="T11" s="7">
        <f t="shared" si="6"/>
        <v>6316549.3963361625</v>
      </c>
      <c r="U11" s="7">
        <f t="shared" si="7"/>
        <v>5177765.8507377682</v>
      </c>
      <c r="V11" s="7">
        <f t="shared" si="8"/>
        <v>5511672.057815752</v>
      </c>
      <c r="W11" s="7">
        <f t="shared" si="9"/>
        <v>3551386.2257353249</v>
      </c>
      <c r="X11" s="9"/>
      <c r="Y11" s="6"/>
    </row>
    <row r="12" spans="1:43" x14ac:dyDescent="0.7">
      <c r="A12" s="1">
        <v>43282</v>
      </c>
      <c r="B12" s="5">
        <v>22553.720702999999</v>
      </c>
      <c r="C12" s="5">
        <v>22865.150390999999</v>
      </c>
      <c r="D12" s="5">
        <v>24120.039063</v>
      </c>
      <c r="E12" s="5">
        <v>21920.460938</v>
      </c>
      <c r="F12" s="5">
        <v>22351.060547000001</v>
      </c>
      <c r="G12" s="5">
        <v>20014.769531000002</v>
      </c>
      <c r="H12" s="5">
        <v>20773.490234000001</v>
      </c>
      <c r="I12" s="5">
        <v>21385.160156000002</v>
      </c>
      <c r="J12" s="5">
        <v>21205.810547000001</v>
      </c>
      <c r="K12" s="5">
        <v>22258.730468999998</v>
      </c>
      <c r="L12" s="5">
        <v>20601.189452999999</v>
      </c>
      <c r="M12" s="5"/>
      <c r="N12" s="7">
        <f t="shared" si="0"/>
        <v>2098123.3619980342</v>
      </c>
      <c r="O12" s="7">
        <f t="shared" si="1"/>
        <v>74551.8574811586</v>
      </c>
      <c r="P12" s="7">
        <f t="shared" si="2"/>
        <v>3621482.9239755217</v>
      </c>
      <c r="Q12" s="7">
        <f t="shared" si="3"/>
        <v>2927119.258041888</v>
      </c>
      <c r="R12" s="7">
        <f t="shared" si="4"/>
        <v>6694506.7815116793</v>
      </c>
      <c r="S12" s="7">
        <f t="shared" si="5"/>
        <v>5471031.2424179539</v>
      </c>
      <c r="T12" s="7">
        <f t="shared" si="6"/>
        <v>4484682.5312158968</v>
      </c>
      <c r="U12" s="7">
        <f t="shared" si="7"/>
        <v>4773892.8541844068</v>
      </c>
      <c r="V12" s="7">
        <f t="shared" si="8"/>
        <v>3076006.1824515662</v>
      </c>
      <c r="W12" s="7">
        <f t="shared" si="9"/>
        <v>5748874.9734334862</v>
      </c>
      <c r="X12" s="9"/>
      <c r="Y12" s="6"/>
    </row>
    <row r="13" spans="1:43" x14ac:dyDescent="0.7">
      <c r="A13" s="1">
        <v>43313</v>
      </c>
      <c r="B13" s="5">
        <v>22865.150390999999</v>
      </c>
      <c r="C13" s="5">
        <v>24120.039063</v>
      </c>
      <c r="D13" s="5">
        <v>21920.460938</v>
      </c>
      <c r="E13" s="5">
        <v>22351.060547000001</v>
      </c>
      <c r="F13" s="5">
        <v>20014.769531000002</v>
      </c>
      <c r="G13" s="5">
        <v>20773.490234000001</v>
      </c>
      <c r="H13" s="5">
        <v>21385.160156000002</v>
      </c>
      <c r="I13" s="5">
        <v>21205.810547000001</v>
      </c>
      <c r="J13" s="5">
        <v>22258.730468999998</v>
      </c>
      <c r="K13" s="5">
        <v>20601.189452999999</v>
      </c>
      <c r="L13" s="5">
        <v>21275.919922000001</v>
      </c>
      <c r="M13" s="5"/>
      <c r="N13" s="7">
        <f t="shared" si="0"/>
        <v>60153.759557922291</v>
      </c>
      <c r="O13" s="7">
        <f t="shared" si="1"/>
        <v>2922070.8968519098</v>
      </c>
      <c r="P13" s="7">
        <f t="shared" si="2"/>
        <v>2361808.7328020683</v>
      </c>
      <c r="Q13" s="7">
        <f t="shared" si="3"/>
        <v>5401605.8740817765</v>
      </c>
      <c r="R13" s="7">
        <f t="shared" si="4"/>
        <v>4414418.486802482</v>
      </c>
      <c r="S13" s="7">
        <f t="shared" si="5"/>
        <v>3618561.9485678696</v>
      </c>
      <c r="T13" s="7">
        <f t="shared" si="6"/>
        <v>3851917.4787625875</v>
      </c>
      <c r="U13" s="7">
        <f t="shared" si="7"/>
        <v>2481941.3298271904</v>
      </c>
      <c r="V13" s="7">
        <f t="shared" si="8"/>
        <v>4638602.6393490266</v>
      </c>
      <c r="W13" s="7">
        <f t="shared" si="9"/>
        <v>3760696.7035071184</v>
      </c>
      <c r="X13" s="9"/>
      <c r="Y13" s="6"/>
    </row>
    <row r="14" spans="1:43" x14ac:dyDescent="0.7">
      <c r="A14" s="1">
        <v>43344</v>
      </c>
      <c r="B14" s="5">
        <v>24120.039063</v>
      </c>
      <c r="C14" s="5">
        <v>21920.460938</v>
      </c>
      <c r="D14" s="5">
        <v>22351.060547000001</v>
      </c>
      <c r="E14" s="5">
        <v>20014.769531000002</v>
      </c>
      <c r="F14" s="5">
        <v>20773.490234000001</v>
      </c>
      <c r="G14" s="5">
        <v>21385.160156000002</v>
      </c>
      <c r="H14" s="5">
        <v>21205.810547000001</v>
      </c>
      <c r="I14" s="5">
        <v>22258.730468999998</v>
      </c>
      <c r="J14" s="5">
        <v>20601.189452999999</v>
      </c>
      <c r="K14" s="5">
        <v>21275.919922000001</v>
      </c>
      <c r="L14" s="5">
        <v>21521.529297000001</v>
      </c>
      <c r="M14" s="5"/>
      <c r="N14" s="7">
        <f t="shared" si="0"/>
        <v>103828.8868031531</v>
      </c>
      <c r="O14" s="7">
        <f t="shared" si="1"/>
        <v>83921.294255042274</v>
      </c>
      <c r="P14" s="7">
        <f t="shared" si="2"/>
        <v>191933.30506097813</v>
      </c>
      <c r="Q14" s="7">
        <f t="shared" si="3"/>
        <v>156855.93318825969</v>
      </c>
      <c r="R14" s="7">
        <f t="shared" si="4"/>
        <v>128577.05107457268</v>
      </c>
      <c r="S14" s="7">
        <f t="shared" si="5"/>
        <v>136868.78860756007</v>
      </c>
      <c r="T14" s="7">
        <f t="shared" si="6"/>
        <v>88189.922313084346</v>
      </c>
      <c r="U14" s="7">
        <f t="shared" si="7"/>
        <v>164821.78748114945</v>
      </c>
      <c r="V14" s="7">
        <f t="shared" si="8"/>
        <v>133627.47384059124</v>
      </c>
      <c r="W14" s="7">
        <f t="shared" si="9"/>
        <v>122272.39766007352</v>
      </c>
    </row>
    <row r="15" spans="1:43" x14ac:dyDescent="0.7">
      <c r="A15" s="1">
        <v>43374</v>
      </c>
      <c r="B15" s="5">
        <v>21920.460938</v>
      </c>
      <c r="C15" s="5">
        <v>22351.060547000001</v>
      </c>
      <c r="D15" s="5">
        <v>20014.769531000002</v>
      </c>
      <c r="E15" s="5">
        <v>20773.490234000001</v>
      </c>
      <c r="F15" s="5">
        <v>21385.160156000002</v>
      </c>
      <c r="G15" s="5">
        <v>21205.810547000001</v>
      </c>
      <c r="H15" s="5">
        <v>22258.730468999998</v>
      </c>
      <c r="I15" s="5">
        <v>20601.189452999999</v>
      </c>
      <c r="J15" s="5">
        <v>21275.919922000001</v>
      </c>
      <c r="K15" s="5">
        <v>21521.529297000001</v>
      </c>
      <c r="L15" s="5">
        <v>20704.369140999999</v>
      </c>
      <c r="M15" s="5"/>
      <c r="N15" s="7">
        <f t="shared" si="0"/>
        <v>4076619.2066960889</v>
      </c>
      <c r="O15" s="7">
        <f t="shared" si="1"/>
        <v>9323485.829929648</v>
      </c>
      <c r="P15" s="7">
        <f t="shared" si="2"/>
        <v>7619542.9967535092</v>
      </c>
      <c r="Q15" s="7">
        <f t="shared" si="3"/>
        <v>6245848.3344881646</v>
      </c>
      <c r="R15" s="7">
        <f t="shared" si="4"/>
        <v>6648633.5487048561</v>
      </c>
      <c r="S15" s="7">
        <f t="shared" si="5"/>
        <v>4283975.0546024805</v>
      </c>
      <c r="T15" s="7">
        <f t="shared" si="6"/>
        <v>8006497.8798544193</v>
      </c>
      <c r="U15" s="7">
        <f t="shared" si="7"/>
        <v>6491181.1863304656</v>
      </c>
      <c r="V15" s="7">
        <f t="shared" si="8"/>
        <v>5939589.1016050261</v>
      </c>
      <c r="W15" s="7">
        <f t="shared" si="9"/>
        <v>7774775.8651502142</v>
      </c>
    </row>
    <row r="16" spans="1:43" x14ac:dyDescent="0.7">
      <c r="A16" s="1">
        <v>43405</v>
      </c>
      <c r="B16" s="5">
        <v>22351.060547000001</v>
      </c>
      <c r="C16" s="5">
        <v>20014.769531000002</v>
      </c>
      <c r="D16" s="5">
        <v>20773.490234000001</v>
      </c>
      <c r="E16" s="5">
        <v>21385.160156000002</v>
      </c>
      <c r="F16" s="5">
        <v>21205.810547000001</v>
      </c>
      <c r="G16" s="5">
        <v>22258.730468999998</v>
      </c>
      <c r="H16" s="5">
        <v>20601.189452999999</v>
      </c>
      <c r="I16" s="5">
        <v>21275.919922000001</v>
      </c>
      <c r="J16" s="5">
        <v>21521.529297000001</v>
      </c>
      <c r="K16" s="5">
        <v>20704.369140999999</v>
      </c>
      <c r="L16" s="5">
        <v>21755.839843999998</v>
      </c>
      <c r="M16" s="5"/>
      <c r="N16" s="7">
        <f t="shared" si="0"/>
        <v>7535850.7820627214</v>
      </c>
      <c r="O16" s="7">
        <f t="shared" si="1"/>
        <v>6158612.7869385881</v>
      </c>
      <c r="P16" s="7">
        <f t="shared" si="2"/>
        <v>5048302.9539235048</v>
      </c>
      <c r="Q16" s="7">
        <f t="shared" si="3"/>
        <v>5373860.2966304934</v>
      </c>
      <c r="R16" s="7">
        <f t="shared" si="4"/>
        <v>3462588.7092496278</v>
      </c>
      <c r="S16" s="7">
        <f t="shared" si="5"/>
        <v>6471375.0211105021</v>
      </c>
      <c r="T16" s="7">
        <f t="shared" si="6"/>
        <v>5246597.003718337</v>
      </c>
      <c r="U16" s="7">
        <f t="shared" si="7"/>
        <v>4800764.2198346322</v>
      </c>
      <c r="V16" s="7">
        <f t="shared" si="8"/>
        <v>6284082.1397158401</v>
      </c>
      <c r="W16" s="7">
        <f t="shared" si="9"/>
        <v>4375441.1902787676</v>
      </c>
    </row>
    <row r="17" spans="1:23" x14ac:dyDescent="0.7">
      <c r="A17" s="1">
        <v>43435</v>
      </c>
      <c r="B17" s="5">
        <v>20014.769531000002</v>
      </c>
      <c r="C17" s="5">
        <v>20773.490234000001</v>
      </c>
      <c r="D17" s="5">
        <v>21385.160156000002</v>
      </c>
      <c r="E17" s="5">
        <v>21205.810547000001</v>
      </c>
      <c r="F17" s="5">
        <v>22258.730468999998</v>
      </c>
      <c r="G17" s="5">
        <v>20601.189452999999</v>
      </c>
      <c r="H17" s="5">
        <v>21275.919922000001</v>
      </c>
      <c r="I17" s="5">
        <v>21521.529297000001</v>
      </c>
      <c r="J17" s="5">
        <v>20704.369140999999</v>
      </c>
      <c r="K17" s="5">
        <v>21755.839843999998</v>
      </c>
      <c r="L17" s="5">
        <v>22927.039063</v>
      </c>
      <c r="M17" s="5"/>
      <c r="N17" s="7">
        <f t="shared" si="0"/>
        <v>14085136.76154254</v>
      </c>
      <c r="O17" s="7">
        <f t="shared" si="1"/>
        <v>11545787.985001434</v>
      </c>
      <c r="P17" s="7">
        <f t="shared" si="2"/>
        <v>12290358.207938237</v>
      </c>
      <c r="Q17" s="7">
        <f t="shared" si="3"/>
        <v>7919159.2662213575</v>
      </c>
      <c r="R17" s="7">
        <f t="shared" si="4"/>
        <v>14800443.762414541</v>
      </c>
      <c r="S17" s="7">
        <f t="shared" si="5"/>
        <v>11999299.012076207</v>
      </c>
      <c r="T17" s="7">
        <f t="shared" si="6"/>
        <v>10979651.251934627</v>
      </c>
      <c r="U17" s="7">
        <f t="shared" si="7"/>
        <v>14372093.102911796</v>
      </c>
      <c r="V17" s="7">
        <f t="shared" si="8"/>
        <v>10006910.596468622</v>
      </c>
      <c r="W17" s="7">
        <f t="shared" si="9"/>
        <v>5144674.9414456021</v>
      </c>
    </row>
    <row r="18" spans="1:23" x14ac:dyDescent="0.7">
      <c r="A18" s="1">
        <v>43466</v>
      </c>
      <c r="B18" s="5">
        <v>20773.490234000001</v>
      </c>
      <c r="C18" s="5">
        <v>21385.160156000002</v>
      </c>
      <c r="D18" s="5">
        <v>21205.810547000001</v>
      </c>
      <c r="E18" s="5">
        <v>22258.730468999998</v>
      </c>
      <c r="F18" s="5">
        <v>20601.189452999999</v>
      </c>
      <c r="G18" s="5">
        <v>21275.919922000001</v>
      </c>
      <c r="H18" s="5">
        <v>21521.529297000001</v>
      </c>
      <c r="I18" s="5">
        <v>20704.369140999999</v>
      </c>
      <c r="J18" s="5">
        <v>21755.839843999998</v>
      </c>
      <c r="K18" s="5">
        <v>22927.039063</v>
      </c>
      <c r="L18" s="5">
        <v>23293.910156000002</v>
      </c>
      <c r="M18" s="5"/>
      <c r="N18" s="7">
        <f t="shared" si="0"/>
        <v>9435701.3661898077</v>
      </c>
      <c r="O18" s="7">
        <f t="shared" si="1"/>
        <v>10044195.327703355</v>
      </c>
      <c r="P18" s="7">
        <f t="shared" si="2"/>
        <v>6471868.5294090183</v>
      </c>
      <c r="Q18" s="7">
        <f t="shared" si="3"/>
        <v>12095542.34069135</v>
      </c>
      <c r="R18" s="7">
        <f t="shared" si="4"/>
        <v>9806329.5661282148</v>
      </c>
      <c r="S18" s="7">
        <f t="shared" si="5"/>
        <v>8973030.7236500252</v>
      </c>
      <c r="T18" s="7">
        <f t="shared" si="6"/>
        <v>11745476.246603284</v>
      </c>
      <c r="U18" s="7">
        <f t="shared" si="7"/>
        <v>8178066.3311241735</v>
      </c>
      <c r="V18" s="7">
        <f t="shared" si="8"/>
        <v>4204443.7708938848</v>
      </c>
      <c r="W18" s="7">
        <f t="shared" si="9"/>
        <v>2959730.4649151959</v>
      </c>
    </row>
    <row r="19" spans="1:23" x14ac:dyDescent="0.7">
      <c r="A19" s="1">
        <v>43497</v>
      </c>
      <c r="B19" s="5">
        <v>21385.160156000002</v>
      </c>
      <c r="C19" s="5">
        <v>21205.810547000001</v>
      </c>
      <c r="D19" s="5">
        <v>22258.730468999998</v>
      </c>
      <c r="E19" s="5">
        <v>20601.189452999999</v>
      </c>
      <c r="F19" s="5">
        <v>21275.919922000001</v>
      </c>
      <c r="G19" s="5">
        <v>21521.529297000001</v>
      </c>
      <c r="H19" s="5">
        <v>20704.369140999999</v>
      </c>
      <c r="I19" s="5">
        <v>21755.839843999998</v>
      </c>
      <c r="J19" s="5">
        <v>22927.039063</v>
      </c>
      <c r="K19" s="5">
        <v>23293.910156000002</v>
      </c>
      <c r="L19" s="5">
        <v>23656.619140999999</v>
      </c>
      <c r="M19" s="5"/>
      <c r="N19" s="7">
        <f t="shared" si="0"/>
        <v>8233370.5165177705</v>
      </c>
      <c r="O19" s="7">
        <f t="shared" si="1"/>
        <v>5305083.1647854187</v>
      </c>
      <c r="P19" s="7">
        <f t="shared" si="2"/>
        <v>9914888.9920992292</v>
      </c>
      <c r="Q19" s="7">
        <f t="shared" si="3"/>
        <v>8038388.5508803492</v>
      </c>
      <c r="R19" s="7">
        <f t="shared" si="4"/>
        <v>7355321.5756508783</v>
      </c>
      <c r="S19" s="7">
        <f t="shared" si="5"/>
        <v>9627934.8097221088</v>
      </c>
      <c r="T19" s="7">
        <f t="shared" si="6"/>
        <v>6703677.8971322924</v>
      </c>
      <c r="U19" s="7">
        <f t="shared" si="7"/>
        <v>3446442.6718341964</v>
      </c>
      <c r="V19" s="7">
        <f t="shared" si="8"/>
        <v>2426133.3786948738</v>
      </c>
      <c r="W19" s="7">
        <f t="shared" si="9"/>
        <v>1417399.3705874893</v>
      </c>
    </row>
    <row r="20" spans="1:23" x14ac:dyDescent="0.7">
      <c r="A20" s="1">
        <v>43525</v>
      </c>
      <c r="B20" s="5">
        <v>21205.810547000001</v>
      </c>
      <c r="C20" s="5">
        <v>22258.730468999998</v>
      </c>
      <c r="D20" s="5">
        <v>20601.189452999999</v>
      </c>
      <c r="E20" s="5">
        <v>21275.919922000001</v>
      </c>
      <c r="F20" s="5">
        <v>21521.529297000001</v>
      </c>
      <c r="G20" s="5">
        <v>20704.369140999999</v>
      </c>
      <c r="H20" s="5">
        <v>21755.839843999998</v>
      </c>
      <c r="I20" s="5">
        <v>22927.039063</v>
      </c>
      <c r="J20" s="5">
        <v>23293.910156000002</v>
      </c>
      <c r="K20" s="5">
        <v>23656.619140999999</v>
      </c>
      <c r="L20" s="5">
        <v>23205.179688</v>
      </c>
      <c r="M20" s="5"/>
      <c r="N20" s="7">
        <f t="shared" si="0"/>
        <v>5647199.8708806476</v>
      </c>
      <c r="O20" s="7">
        <f t="shared" si="1"/>
        <v>10554285.031315522</v>
      </c>
      <c r="P20" s="7">
        <f t="shared" si="2"/>
        <v>8556771.9443011042</v>
      </c>
      <c r="Q20" s="7">
        <f t="shared" si="3"/>
        <v>7829655.0236986494</v>
      </c>
      <c r="R20" s="7">
        <f t="shared" si="4"/>
        <v>10248825.612238858</v>
      </c>
      <c r="S20" s="7">
        <f t="shared" si="5"/>
        <v>7135987.8401910374</v>
      </c>
      <c r="T20" s="7">
        <f t="shared" si="6"/>
        <v>3668698.4929041849</v>
      </c>
      <c r="U20" s="7">
        <f t="shared" si="7"/>
        <v>2582591.0126819089</v>
      </c>
      <c r="V20" s="7">
        <f t="shared" si="8"/>
        <v>1508805.2899339879</v>
      </c>
      <c r="W20" s="7">
        <f t="shared" si="9"/>
        <v>2845274.0827226019</v>
      </c>
    </row>
    <row r="21" spans="1:23" x14ac:dyDescent="0.7">
      <c r="A21" s="1">
        <v>43556</v>
      </c>
      <c r="B21" s="5">
        <v>22258.730468999998</v>
      </c>
      <c r="C21" s="5">
        <v>20601.189452999999</v>
      </c>
      <c r="D21" s="5">
        <v>21275.919922000001</v>
      </c>
      <c r="E21" s="5">
        <v>21521.529297000001</v>
      </c>
      <c r="F21" s="5">
        <v>20704.369140999999</v>
      </c>
      <c r="G21" s="5">
        <v>21755.839843999998</v>
      </c>
      <c r="H21" s="5">
        <v>22927.039063</v>
      </c>
      <c r="I21" s="5">
        <v>23293.910156000002</v>
      </c>
      <c r="J21" s="5">
        <v>23656.619140999999</v>
      </c>
      <c r="K21" s="5">
        <v>23205.179688</v>
      </c>
      <c r="L21" s="5">
        <v>21142.960938</v>
      </c>
      <c r="M21" s="5"/>
      <c r="N21" s="7">
        <f t="shared" si="0"/>
        <v>6800539.3081301237</v>
      </c>
      <c r="O21" s="7">
        <f t="shared" si="1"/>
        <v>5513463.3739062101</v>
      </c>
      <c r="P21" s="7">
        <f t="shared" si="2"/>
        <v>5044953.457271223</v>
      </c>
      <c r="Q21" s="7">
        <f t="shared" si="3"/>
        <v>6603719.8380944049</v>
      </c>
      <c r="R21" s="7">
        <f t="shared" si="4"/>
        <v>4597996.5166346254</v>
      </c>
      <c r="S21" s="7">
        <f t="shared" si="5"/>
        <v>2363886.1596637126</v>
      </c>
      <c r="T21" s="7">
        <f t="shared" si="6"/>
        <v>1664064.5620670519</v>
      </c>
      <c r="U21" s="7">
        <f t="shared" si="7"/>
        <v>972182.35551402625</v>
      </c>
      <c r="V21" s="7">
        <f t="shared" si="8"/>
        <v>1833321.5546621601</v>
      </c>
      <c r="W21" s="7">
        <f t="shared" si="9"/>
        <v>5767088.0676285606</v>
      </c>
    </row>
    <row r="22" spans="1:23" x14ac:dyDescent="0.7">
      <c r="A22" s="1">
        <v>43586</v>
      </c>
      <c r="B22" s="5">
        <v>20601.189452999999</v>
      </c>
      <c r="C22" s="5">
        <v>21275.919922000001</v>
      </c>
      <c r="D22" s="5">
        <v>21521.529297000001</v>
      </c>
      <c r="E22" s="5">
        <v>20704.369140999999</v>
      </c>
      <c r="F22" s="5">
        <v>21755.839843999998</v>
      </c>
      <c r="G22" s="5">
        <v>22927.039063</v>
      </c>
      <c r="H22" s="5">
        <v>23293.910156000002</v>
      </c>
      <c r="I22" s="5">
        <v>23656.619140999999</v>
      </c>
      <c r="J22" s="5">
        <v>23205.179688</v>
      </c>
      <c r="K22" s="5">
        <v>21142.960938</v>
      </c>
      <c r="L22" s="5">
        <v>18917.009765999999</v>
      </c>
      <c r="M22" s="5"/>
      <c r="N22" s="7">
        <f t="shared" si="0"/>
        <v>10304339.369672459</v>
      </c>
      <c r="O22" s="7">
        <f t="shared" si="1"/>
        <v>9428721.8400608469</v>
      </c>
      <c r="P22" s="7">
        <f t="shared" si="2"/>
        <v>12341964.69609499</v>
      </c>
      <c r="Q22" s="7">
        <f t="shared" si="3"/>
        <v>8593385.5572903585</v>
      </c>
      <c r="R22" s="7">
        <f t="shared" si="4"/>
        <v>4417964.4569197763</v>
      </c>
      <c r="S22" s="7">
        <f t="shared" si="5"/>
        <v>3110038.9750908632</v>
      </c>
      <c r="T22" s="7">
        <f t="shared" si="6"/>
        <v>1816951.7490286133</v>
      </c>
      <c r="U22" s="7">
        <f t="shared" si="7"/>
        <v>3426370.3577648494</v>
      </c>
      <c r="V22" s="7">
        <f t="shared" si="8"/>
        <v>10778349.032820499</v>
      </c>
      <c r="W22" s="7">
        <f t="shared" si="9"/>
        <v>18714047.196877602</v>
      </c>
    </row>
    <row r="23" spans="1:23" x14ac:dyDescent="0.7">
      <c r="A23" s="1">
        <v>43617</v>
      </c>
      <c r="B23" s="5">
        <v>21275.919922000001</v>
      </c>
      <c r="C23" s="5">
        <v>21521.529297000001</v>
      </c>
      <c r="D23" s="5">
        <v>20704.369140999999</v>
      </c>
      <c r="E23" s="5">
        <v>21755.839843999998</v>
      </c>
      <c r="F23" s="5">
        <v>22927.039063</v>
      </c>
      <c r="G23" s="5">
        <v>23293.910156000002</v>
      </c>
      <c r="H23" s="5">
        <v>23656.619140999999</v>
      </c>
      <c r="I23" s="5">
        <v>23205.179688</v>
      </c>
      <c r="J23" s="5">
        <v>21142.960938</v>
      </c>
      <c r="K23" s="5">
        <v>18917.009765999999</v>
      </c>
      <c r="L23" s="5">
        <v>20193.689452999999</v>
      </c>
      <c r="M23" s="5"/>
      <c r="N23" s="7">
        <f t="shared" si="0"/>
        <v>7644233.8133060243</v>
      </c>
      <c r="O23" s="7">
        <f t="shared" si="1"/>
        <v>10006113.814034171</v>
      </c>
      <c r="P23" s="7">
        <f t="shared" si="2"/>
        <v>6966993.9958044905</v>
      </c>
      <c r="Q23" s="7">
        <f t="shared" si="3"/>
        <v>3581816.6937622163</v>
      </c>
      <c r="R23" s="7">
        <f t="shared" si="4"/>
        <v>2521430.3165757372</v>
      </c>
      <c r="S23" s="7">
        <f t="shared" si="5"/>
        <v>1473073.8940730502</v>
      </c>
      <c r="T23" s="7">
        <f t="shared" si="6"/>
        <v>2777892.5489614927</v>
      </c>
      <c r="U23" s="7">
        <f t="shared" si="7"/>
        <v>8738429.3996490445</v>
      </c>
      <c r="V23" s="7">
        <f t="shared" si="8"/>
        <v>15172210.485451482</v>
      </c>
      <c r="W23" s="7">
        <f t="shared" si="9"/>
        <v>11482157.565077372</v>
      </c>
    </row>
    <row r="24" spans="1:23" x14ac:dyDescent="0.7">
      <c r="A24" s="1">
        <v>43647</v>
      </c>
      <c r="B24" s="5">
        <v>21521.529297000001</v>
      </c>
      <c r="C24" s="5">
        <v>20704.369140999999</v>
      </c>
      <c r="D24" s="5">
        <v>21755.839843999998</v>
      </c>
      <c r="E24" s="5">
        <v>22927.039063</v>
      </c>
      <c r="F24" s="5">
        <v>23293.910156000002</v>
      </c>
      <c r="G24" s="5">
        <v>23656.619140999999</v>
      </c>
      <c r="H24" s="5">
        <v>23205.179688</v>
      </c>
      <c r="I24" s="5">
        <v>21142.960938</v>
      </c>
      <c r="J24" s="5">
        <v>18917.009765999999</v>
      </c>
      <c r="K24" s="5">
        <v>20193.689452999999</v>
      </c>
      <c r="L24" s="5">
        <v>21877.890625</v>
      </c>
      <c r="M24" s="5"/>
      <c r="N24" s="7">
        <f t="shared" si="0"/>
        <v>9155838.1831049342</v>
      </c>
      <c r="O24" s="7">
        <f t="shared" si="1"/>
        <v>6374969.427069894</v>
      </c>
      <c r="P24" s="7">
        <f t="shared" si="2"/>
        <v>3277449.6332066986</v>
      </c>
      <c r="Q24" s="7">
        <f t="shared" si="3"/>
        <v>2307170.2358775167</v>
      </c>
      <c r="R24" s="7">
        <f t="shared" si="4"/>
        <v>1347898.5404875635</v>
      </c>
      <c r="S24" s="7">
        <f t="shared" si="5"/>
        <v>2541839.4334743344</v>
      </c>
      <c r="T24" s="7">
        <f t="shared" si="6"/>
        <v>7995876.025861104</v>
      </c>
      <c r="U24" s="7">
        <f t="shared" si="7"/>
        <v>13882942.635528106</v>
      </c>
      <c r="V24" s="7">
        <f t="shared" si="8"/>
        <v>10506454.21515326</v>
      </c>
      <c r="W24" s="7">
        <f t="shared" si="9"/>
        <v>6052176.5974035971</v>
      </c>
    </row>
    <row r="25" spans="1:23" x14ac:dyDescent="0.7">
      <c r="A25" s="1">
        <v>43678</v>
      </c>
      <c r="B25" s="5">
        <v>20704.369140999999</v>
      </c>
      <c r="C25" s="5">
        <v>21755.839843999998</v>
      </c>
      <c r="D25" s="5">
        <v>22927.039063</v>
      </c>
      <c r="E25" s="5">
        <v>23293.910156000002</v>
      </c>
      <c r="F25" s="5">
        <v>23656.619140999999</v>
      </c>
      <c r="G25" s="5">
        <v>23205.179688</v>
      </c>
      <c r="H25" s="5">
        <v>21142.960938</v>
      </c>
      <c r="I25" s="5">
        <v>18917.009765999999</v>
      </c>
      <c r="J25" s="5">
        <v>20193.689452999999</v>
      </c>
      <c r="K25" s="5">
        <v>21877.890625</v>
      </c>
      <c r="L25" s="5">
        <v>22288.140625</v>
      </c>
      <c r="M25" s="5"/>
      <c r="N25" s="7">
        <f t="shared" si="0"/>
        <v>8344677.9894690141</v>
      </c>
      <c r="O25" s="7">
        <f t="shared" si="1"/>
        <v>4290100.8591006976</v>
      </c>
      <c r="P25" s="7">
        <f t="shared" si="2"/>
        <v>3020029.0221837433</v>
      </c>
      <c r="Q25" s="7">
        <f t="shared" si="3"/>
        <v>1764365.9960285896</v>
      </c>
      <c r="R25" s="7">
        <f t="shared" si="4"/>
        <v>3327205.2228533952</v>
      </c>
      <c r="S25" s="7">
        <f t="shared" si="5"/>
        <v>10466404.810696293</v>
      </c>
      <c r="T25" s="7">
        <f t="shared" si="6"/>
        <v>18172430.027323201</v>
      </c>
      <c r="U25" s="7">
        <f t="shared" si="7"/>
        <v>13752689.834757404</v>
      </c>
      <c r="V25" s="7">
        <f t="shared" si="8"/>
        <v>7922150.1245608339</v>
      </c>
      <c r="W25" s="7">
        <f t="shared" si="9"/>
        <v>6501904.7549013114</v>
      </c>
    </row>
    <row r="26" spans="1:23" x14ac:dyDescent="0.7">
      <c r="A26" s="1">
        <v>43709</v>
      </c>
      <c r="B26" s="5">
        <v>21755.839843999998</v>
      </c>
      <c r="C26" s="5">
        <v>22927.039063</v>
      </c>
      <c r="D26" s="5">
        <v>23293.910156000002</v>
      </c>
      <c r="E26" s="5">
        <v>23656.619140999999</v>
      </c>
      <c r="F26" s="5">
        <v>23205.179688</v>
      </c>
      <c r="G26" s="5">
        <v>21142.960938</v>
      </c>
      <c r="H26" s="5">
        <v>18917.009765999999</v>
      </c>
      <c r="I26" s="5">
        <v>20193.689452999999</v>
      </c>
      <c r="J26" s="5">
        <v>21877.890625</v>
      </c>
      <c r="K26" s="5">
        <v>22288.140625</v>
      </c>
      <c r="L26" s="5">
        <v>21710</v>
      </c>
      <c r="M26" s="5"/>
      <c r="N26" s="7">
        <f t="shared" si="0"/>
        <v>2987084.4447950399</v>
      </c>
      <c r="O26" s="7">
        <f t="shared" si="1"/>
        <v>2102766.8139451756</v>
      </c>
      <c r="P26" s="7">
        <f t="shared" si="2"/>
        <v>1228481.6592323855</v>
      </c>
      <c r="Q26" s="7">
        <f t="shared" si="3"/>
        <v>2316645.5270493468</v>
      </c>
      <c r="R26" s="7">
        <f t="shared" si="4"/>
        <v>7287482.5160899656</v>
      </c>
      <c r="S26" s="7">
        <f t="shared" si="5"/>
        <v>12652985.289050363</v>
      </c>
      <c r="T26" s="7">
        <f t="shared" si="6"/>
        <v>9575636.3844802734</v>
      </c>
      <c r="U26" s="7">
        <f t="shared" si="7"/>
        <v>5515984.8645999655</v>
      </c>
      <c r="V26" s="7">
        <f t="shared" si="8"/>
        <v>4527105.3508461928</v>
      </c>
      <c r="W26" s="7">
        <f t="shared" si="9"/>
        <v>5920673.7119218847</v>
      </c>
    </row>
    <row r="27" spans="1:23" x14ac:dyDescent="0.7">
      <c r="A27" s="1">
        <v>43739</v>
      </c>
      <c r="B27" s="5">
        <v>22927.039063</v>
      </c>
      <c r="C27" s="5">
        <v>23293.910156000002</v>
      </c>
      <c r="D27" s="5">
        <v>23656.619140999999</v>
      </c>
      <c r="E27" s="5">
        <v>23205.179688</v>
      </c>
      <c r="F27" s="5">
        <v>21142.960938</v>
      </c>
      <c r="G27" s="5">
        <v>18917.009765999999</v>
      </c>
      <c r="H27" s="5">
        <v>20193.689452999999</v>
      </c>
      <c r="I27" s="5">
        <v>21877.890625</v>
      </c>
      <c r="J27" s="5">
        <v>22288.140625</v>
      </c>
      <c r="K27" s="5">
        <v>21710</v>
      </c>
      <c r="L27" s="5">
        <v>23139.759765999999</v>
      </c>
      <c r="M27" s="5"/>
      <c r="N27" s="7">
        <f t="shared" si="0"/>
        <v>1081058.0979133337</v>
      </c>
      <c r="O27" s="7">
        <f t="shared" si="1"/>
        <v>631577.42315682408</v>
      </c>
      <c r="P27" s="7">
        <f t="shared" si="2"/>
        <v>1191015.7561943985</v>
      </c>
      <c r="Q27" s="7">
        <f t="shared" si="3"/>
        <v>3746583.7558278572</v>
      </c>
      <c r="R27" s="7">
        <f t="shared" si="4"/>
        <v>6505054.2546097133</v>
      </c>
      <c r="S27" s="7">
        <f t="shared" si="5"/>
        <v>4922951.6023671906</v>
      </c>
      <c r="T27" s="7">
        <f t="shared" si="6"/>
        <v>2835835.1797721731</v>
      </c>
      <c r="U27" s="7">
        <f t="shared" si="7"/>
        <v>2327440.1456131507</v>
      </c>
      <c r="V27" s="7">
        <f t="shared" si="8"/>
        <v>3043890.6582166692</v>
      </c>
      <c r="W27" s="7">
        <f t="shared" si="9"/>
        <v>1272086.2339027983</v>
      </c>
    </row>
    <row r="28" spans="1:23" x14ac:dyDescent="0.7">
      <c r="A28" s="1">
        <v>43770</v>
      </c>
      <c r="B28" s="5">
        <v>23293.910156000002</v>
      </c>
      <c r="C28" s="5">
        <v>23656.619140999999</v>
      </c>
      <c r="D28" s="5">
        <v>23205.179688</v>
      </c>
      <c r="E28" s="5">
        <v>21142.960938</v>
      </c>
      <c r="F28" s="5">
        <v>18917.009765999999</v>
      </c>
      <c r="G28" s="5">
        <v>20193.689452999999</v>
      </c>
      <c r="H28" s="5">
        <v>21877.890625</v>
      </c>
      <c r="I28" s="5">
        <v>22288.140625</v>
      </c>
      <c r="J28" s="5">
        <v>21710</v>
      </c>
      <c r="K28" s="5">
        <v>23139.759765999999</v>
      </c>
      <c r="L28" s="5">
        <v>23185.119140999999</v>
      </c>
      <c r="M28" s="5"/>
      <c r="N28" s="7">
        <f t="shared" si="0"/>
        <v>444600.77054912463</v>
      </c>
      <c r="O28" s="7">
        <f t="shared" si="1"/>
        <v>838419.01804126659</v>
      </c>
      <c r="P28" s="7">
        <f t="shared" si="2"/>
        <v>2637418.5708571286</v>
      </c>
      <c r="Q28" s="7">
        <f t="shared" si="3"/>
        <v>4579251.9302027095</v>
      </c>
      <c r="R28" s="7">
        <f t="shared" si="4"/>
        <v>3465526.1501407768</v>
      </c>
      <c r="S28" s="7">
        <f t="shared" si="5"/>
        <v>1996294.452349283</v>
      </c>
      <c r="T28" s="7">
        <f t="shared" si="6"/>
        <v>1638408.2840935113</v>
      </c>
      <c r="U28" s="7">
        <f t="shared" si="7"/>
        <v>2142755.7136955759</v>
      </c>
      <c r="V28" s="7">
        <f t="shared" si="8"/>
        <v>895488.81746155128</v>
      </c>
      <c r="W28" s="7">
        <f t="shared" si="9"/>
        <v>855919.0602081042</v>
      </c>
    </row>
    <row r="29" spans="1:23" x14ac:dyDescent="0.7">
      <c r="A29" s="1">
        <v>43800</v>
      </c>
      <c r="B29" s="5">
        <v>23656.619140999999</v>
      </c>
      <c r="C29" s="5">
        <v>23205.179688</v>
      </c>
      <c r="D29" s="5">
        <v>21142.960938</v>
      </c>
      <c r="E29" s="5">
        <v>18917.009765999999</v>
      </c>
      <c r="F29" s="5">
        <v>20193.689452999999</v>
      </c>
      <c r="G29" s="5">
        <v>21877.890625</v>
      </c>
      <c r="H29" s="5">
        <v>22288.140625</v>
      </c>
      <c r="I29" s="5">
        <v>21710</v>
      </c>
      <c r="J29" s="5">
        <v>23139.759765999999</v>
      </c>
      <c r="K29" s="5">
        <v>23185.119140999999</v>
      </c>
      <c r="L29" s="5">
        <v>22977.130859000001</v>
      </c>
      <c r="M29" s="5"/>
      <c r="N29" s="7">
        <f t="shared" si="0"/>
        <v>489822.44706577185</v>
      </c>
      <c r="O29" s="7">
        <f t="shared" si="1"/>
        <v>1540836.7302211702</v>
      </c>
      <c r="P29" s="7">
        <f t="shared" si="2"/>
        <v>2675297.5993110766</v>
      </c>
      <c r="Q29" s="7">
        <f t="shared" si="3"/>
        <v>2024635.012691028</v>
      </c>
      <c r="R29" s="7">
        <f t="shared" si="4"/>
        <v>1166278.2125314604</v>
      </c>
      <c r="S29" s="7">
        <f t="shared" si="5"/>
        <v>957193.40537193767</v>
      </c>
      <c r="T29" s="7">
        <f t="shared" si="6"/>
        <v>1251844.0356929882</v>
      </c>
      <c r="U29" s="7">
        <f t="shared" si="7"/>
        <v>523163.85297865723</v>
      </c>
      <c r="V29" s="7">
        <f t="shared" si="8"/>
        <v>500046.34859169443</v>
      </c>
      <c r="W29" s="7">
        <f t="shared" si="9"/>
        <v>606048.030086905</v>
      </c>
    </row>
    <row r="30" spans="1:23" x14ac:dyDescent="0.7">
      <c r="A30" s="1">
        <v>43831</v>
      </c>
      <c r="B30" s="5">
        <v>23205.179688</v>
      </c>
      <c r="C30" s="5">
        <v>21142.960938</v>
      </c>
      <c r="D30" s="5">
        <v>18917.009765999999</v>
      </c>
      <c r="E30" s="5">
        <v>20193.689452999999</v>
      </c>
      <c r="F30" s="5">
        <v>21877.890625</v>
      </c>
      <c r="G30" s="5">
        <v>22288.140625</v>
      </c>
      <c r="H30" s="5">
        <v>21710</v>
      </c>
      <c r="I30" s="5">
        <v>23139.759765999999</v>
      </c>
      <c r="J30" s="5">
        <v>23185.119140999999</v>
      </c>
      <c r="K30" s="5">
        <v>22977.130859000001</v>
      </c>
      <c r="L30" s="5">
        <v>26433.619140999999</v>
      </c>
      <c r="M30" s="5"/>
      <c r="N30" s="7">
        <f t="shared" si="0"/>
        <v>2905678.3161180085</v>
      </c>
      <c r="O30" s="7">
        <f t="shared" si="1"/>
        <v>5045021.3647003016</v>
      </c>
      <c r="P30" s="7">
        <f t="shared" si="2"/>
        <v>3818015.1985247633</v>
      </c>
      <c r="Q30" s="7">
        <f t="shared" si="3"/>
        <v>2199343.5425355583</v>
      </c>
      <c r="R30" s="7">
        <f t="shared" si="4"/>
        <v>1805055.699782786</v>
      </c>
      <c r="S30" s="7">
        <f t="shared" si="5"/>
        <v>2360701.8176109144</v>
      </c>
      <c r="T30" s="7">
        <f t="shared" si="6"/>
        <v>986571.66821213684</v>
      </c>
      <c r="U30" s="7">
        <f t="shared" si="7"/>
        <v>942977.15238675219</v>
      </c>
      <c r="V30" s="7">
        <f t="shared" si="8"/>
        <v>1142872.9501384515</v>
      </c>
      <c r="W30" s="7">
        <f t="shared" si="9"/>
        <v>-2179129.0199042442</v>
      </c>
    </row>
    <row r="31" spans="1:23" x14ac:dyDescent="0.7">
      <c r="A31" s="1">
        <v>43862</v>
      </c>
      <c r="B31" s="5">
        <v>21142.960938</v>
      </c>
      <c r="C31" s="5">
        <v>18917.009765999999</v>
      </c>
      <c r="D31" s="5">
        <v>20193.689452999999</v>
      </c>
      <c r="E31" s="5">
        <v>21877.890625</v>
      </c>
      <c r="F31" s="5">
        <v>22288.140625</v>
      </c>
      <c r="G31" s="5">
        <v>21710</v>
      </c>
      <c r="H31" s="5">
        <v>23139.759765999999</v>
      </c>
      <c r="I31" s="5">
        <v>23185.119140999999</v>
      </c>
      <c r="J31" s="5">
        <v>22977.130859000001</v>
      </c>
      <c r="K31" s="5">
        <v>26433.619140999999</v>
      </c>
      <c r="L31" s="5">
        <v>27444.169922000001</v>
      </c>
      <c r="M31" s="5"/>
      <c r="N31" s="7">
        <f t="shared" si="0"/>
        <v>15870146.968656482</v>
      </c>
      <c r="O31" s="7">
        <f t="shared" si="1"/>
        <v>12010348.014205413</v>
      </c>
      <c r="P31" s="7">
        <f t="shared" si="2"/>
        <v>6918485.12254583</v>
      </c>
      <c r="Q31" s="7">
        <f t="shared" si="3"/>
        <v>5678172.0376055576</v>
      </c>
      <c r="R31" s="7">
        <f t="shared" si="4"/>
        <v>7426070.5924454043</v>
      </c>
      <c r="S31" s="7">
        <f t="shared" si="5"/>
        <v>3103463.0456058164</v>
      </c>
      <c r="T31" s="7">
        <f t="shared" si="6"/>
        <v>2966327.5761671504</v>
      </c>
      <c r="U31" s="7">
        <f t="shared" si="7"/>
        <v>3595140.7088395343</v>
      </c>
      <c r="V31" s="7">
        <f t="shared" si="8"/>
        <v>-6854896.2054988453</v>
      </c>
      <c r="W31" s="7">
        <f t="shared" si="9"/>
        <v>-9910104.8750196584</v>
      </c>
    </row>
    <row r="32" spans="1:23" x14ac:dyDescent="0.7">
      <c r="A32" s="1">
        <v>43891</v>
      </c>
      <c r="B32" s="5">
        <v>18917.009765999999</v>
      </c>
      <c r="C32" s="5">
        <v>20193.689452999999</v>
      </c>
      <c r="D32" s="5">
        <v>21877.890625</v>
      </c>
      <c r="E32" s="5">
        <v>22288.140625</v>
      </c>
      <c r="F32" s="5">
        <v>21710</v>
      </c>
      <c r="G32" s="5">
        <v>23139.759765999999</v>
      </c>
      <c r="H32" s="5">
        <v>23185.119140999999</v>
      </c>
      <c r="I32" s="5">
        <v>22977.130859000001</v>
      </c>
      <c r="J32" s="5">
        <v>26433.619140999999</v>
      </c>
      <c r="K32" s="5">
        <v>27444.169922000001</v>
      </c>
      <c r="L32" s="5">
        <v>27663.390625</v>
      </c>
      <c r="M32" s="5"/>
      <c r="N32" s="7">
        <f t="shared" si="0"/>
        <v>20853121.280852515</v>
      </c>
      <c r="O32" s="7">
        <f t="shared" si="1"/>
        <v>12012308.816495758</v>
      </c>
      <c r="P32" s="7">
        <f t="shared" si="2"/>
        <v>9858799.263242485</v>
      </c>
      <c r="Q32" s="7">
        <f t="shared" si="3"/>
        <v>12893610.619881894</v>
      </c>
      <c r="R32" s="7">
        <f t="shared" si="4"/>
        <v>5388427.6462361608</v>
      </c>
      <c r="S32" s="7">
        <f t="shared" si="5"/>
        <v>5150324.4228550568</v>
      </c>
      <c r="T32" s="7">
        <f t="shared" si="6"/>
        <v>6242109.3156076036</v>
      </c>
      <c r="U32" s="7">
        <f t="shared" si="7"/>
        <v>-11901901.741052942</v>
      </c>
      <c r="V32" s="7">
        <f t="shared" si="8"/>
        <v>-17206547.105906226</v>
      </c>
      <c r="W32" s="7">
        <f t="shared" si="9"/>
        <v>-18357293.914392263</v>
      </c>
    </row>
    <row r="33" spans="1:23" x14ac:dyDescent="0.7">
      <c r="A33" s="1">
        <v>43922</v>
      </c>
      <c r="B33" s="5">
        <v>20193.689452999999</v>
      </c>
      <c r="C33" s="5">
        <v>21877.890625</v>
      </c>
      <c r="D33" s="5">
        <v>22288.140625</v>
      </c>
      <c r="E33" s="5">
        <v>21710</v>
      </c>
      <c r="F33" s="5">
        <v>23139.759765999999</v>
      </c>
      <c r="G33" s="5">
        <v>23185.119140999999</v>
      </c>
      <c r="H33" s="5">
        <v>22977.130859000001</v>
      </c>
      <c r="I33" s="5">
        <v>26433.619140999999</v>
      </c>
      <c r="J33" s="5">
        <v>27444.169922000001</v>
      </c>
      <c r="K33" s="5">
        <v>27663.390625</v>
      </c>
      <c r="L33" s="5">
        <v>28966.009765999999</v>
      </c>
      <c r="M33" s="5"/>
      <c r="N33" s="7">
        <f t="shared" si="0"/>
        <v>9090779.6648108549</v>
      </c>
      <c r="O33" s="7">
        <f t="shared" si="1"/>
        <v>7461027.9531493327</v>
      </c>
      <c r="P33" s="7">
        <f t="shared" si="2"/>
        <v>9757738.9176217578</v>
      </c>
      <c r="Q33" s="7">
        <f t="shared" si="3"/>
        <v>4077901.1945180967</v>
      </c>
      <c r="R33" s="7">
        <f t="shared" si="4"/>
        <v>3897707.3638145085</v>
      </c>
      <c r="S33" s="7">
        <f t="shared" si="5"/>
        <v>4723957.8418036299</v>
      </c>
      <c r="T33" s="7">
        <f t="shared" si="6"/>
        <v>-9007224.8368739914</v>
      </c>
      <c r="U33" s="7">
        <f t="shared" si="7"/>
        <v>-13021720.546942588</v>
      </c>
      <c r="V33" s="7">
        <f t="shared" si="8"/>
        <v>-13892592.736938665</v>
      </c>
      <c r="W33" s="7">
        <f t="shared" si="9"/>
        <v>-19067353.918383665</v>
      </c>
    </row>
    <row r="34" spans="1:23" x14ac:dyDescent="0.7">
      <c r="A34" s="1">
        <v>43952</v>
      </c>
      <c r="B34" s="5">
        <v>21877.890625</v>
      </c>
      <c r="C34" s="5">
        <v>22288.140625</v>
      </c>
      <c r="D34" s="5">
        <v>21710</v>
      </c>
      <c r="E34" s="5">
        <v>23139.759765999999</v>
      </c>
      <c r="F34" s="5">
        <v>23185.119140999999</v>
      </c>
      <c r="G34" s="5">
        <v>22977.130859000001</v>
      </c>
      <c r="H34" s="5">
        <v>26433.619140999999</v>
      </c>
      <c r="I34" s="5">
        <v>27444.169922000001</v>
      </c>
      <c r="J34" s="5">
        <v>27663.390625</v>
      </c>
      <c r="K34" s="5">
        <v>28966.009765999999</v>
      </c>
      <c r="L34" s="5">
        <v>29178.800781000002</v>
      </c>
      <c r="M34" s="5"/>
      <c r="N34" s="7">
        <f t="shared" ref="N34:N51" si="10">($B34-$Y$2)*(C34-$Y$2)</f>
        <v>4297878.032485744</v>
      </c>
      <c r="O34" s="7">
        <f t="shared" ref="O34:O51" si="11">($B34-$Y$2)*(D34-$Y$2)</f>
        <v>5620883.8787523573</v>
      </c>
      <c r="P34" s="7">
        <f t="shared" ref="P34:P51" si="12">($B34-$Y$2)*(E34-$Y$2)</f>
        <v>2349049.229224341</v>
      </c>
      <c r="Q34" s="7">
        <f t="shared" ref="Q34:Q51" si="13">($B34-$Y$2)*(F34-$Y$2)</f>
        <v>2245249.7110569407</v>
      </c>
      <c r="R34" s="7">
        <f t="shared" ref="R34:R51" si="14">($B34-$Y$2)*(G34-$Y$2)</f>
        <v>2721206.080739398</v>
      </c>
      <c r="S34" s="7">
        <f t="shared" ref="S34:S51" si="15">($B34-$Y$2)*(H34-$Y$2)</f>
        <v>-5188554.9823895562</v>
      </c>
      <c r="T34" s="7">
        <f t="shared" ref="T34:T51" si="16">($B34-$Y$2)*(I34-$Y$2)</f>
        <v>-7501079.8827324333</v>
      </c>
      <c r="U34" s="7">
        <f t="shared" ref="U34:U51" si="17">($B34-$Y$2)*(J34-$Y$2)</f>
        <v>-8002740.3078092476</v>
      </c>
      <c r="V34" s="7">
        <f t="shared" ref="V34:V51" si="18">($B34-$Y$2)*(K34-$Y$2)</f>
        <v>-10983628.805312416</v>
      </c>
      <c r="W34" s="7">
        <f t="shared" ref="W34:W51" si="19">($B34-$Y$2)*(L34-$Y$2)</f>
        <v>-11470575.656483805</v>
      </c>
    </row>
    <row r="35" spans="1:23" x14ac:dyDescent="0.7">
      <c r="A35" s="1">
        <v>43983</v>
      </c>
      <c r="B35" s="5">
        <v>22288.140625</v>
      </c>
      <c r="C35" s="5">
        <v>21710</v>
      </c>
      <c r="D35" s="5">
        <v>23139.759765999999</v>
      </c>
      <c r="E35" s="5">
        <v>23185.119140999999</v>
      </c>
      <c r="F35" s="5">
        <v>22977.130859000001</v>
      </c>
      <c r="G35" s="5">
        <v>26433.619140999999</v>
      </c>
      <c r="H35" s="5">
        <v>27444.169922000001</v>
      </c>
      <c r="I35" s="5">
        <v>27663.390625</v>
      </c>
      <c r="J35" s="5">
        <v>28966.009765999999</v>
      </c>
      <c r="K35" s="5">
        <v>29178.800781000002</v>
      </c>
      <c r="L35" s="5">
        <v>28812.630859000001</v>
      </c>
      <c r="M35" s="5"/>
      <c r="N35" s="7">
        <f t="shared" si="10"/>
        <v>4613198.5689975843</v>
      </c>
      <c r="O35" s="7">
        <f t="shared" si="11"/>
        <v>1927922.8634710684</v>
      </c>
      <c r="P35" s="7">
        <f t="shared" si="12"/>
        <v>1842732.0288974182</v>
      </c>
      <c r="Q35" s="7">
        <f t="shared" si="13"/>
        <v>2233361.2058893759</v>
      </c>
      <c r="R35" s="7">
        <f t="shared" si="14"/>
        <v>-4258375.5395490788</v>
      </c>
      <c r="S35" s="7">
        <f t="shared" si="15"/>
        <v>-6156321.9819867052</v>
      </c>
      <c r="T35" s="7">
        <f t="shared" si="16"/>
        <v>-6568047.1136577707</v>
      </c>
      <c r="U35" s="7">
        <f t="shared" si="17"/>
        <v>-9014536.1085656881</v>
      </c>
      <c r="V35" s="7">
        <f t="shared" si="18"/>
        <v>-9414185.4458333272</v>
      </c>
      <c r="W35" s="7">
        <f t="shared" si="19"/>
        <v>-8726470.4750924725</v>
      </c>
    </row>
    <row r="36" spans="1:23" x14ac:dyDescent="0.7">
      <c r="A36" s="1">
        <v>44013</v>
      </c>
      <c r="B36" s="5">
        <v>21710</v>
      </c>
      <c r="C36" s="5">
        <v>23139.759765999999</v>
      </c>
      <c r="D36" s="5">
        <v>23185.119140999999</v>
      </c>
      <c r="E36" s="5">
        <v>22977.130859000001</v>
      </c>
      <c r="F36" s="5">
        <v>26433.619140999999</v>
      </c>
      <c r="G36" s="5">
        <v>27444.169922000001</v>
      </c>
      <c r="H36" s="5">
        <v>27663.390625</v>
      </c>
      <c r="I36" s="5">
        <v>28966.009765999999</v>
      </c>
      <c r="J36" s="5">
        <v>29178.800781000002</v>
      </c>
      <c r="K36" s="5">
        <v>28812.630859000001</v>
      </c>
      <c r="L36" s="5">
        <v>28860.080077999999</v>
      </c>
      <c r="M36" s="5"/>
      <c r="N36" s="7">
        <f t="shared" si="10"/>
        <v>2521390.8958917283</v>
      </c>
      <c r="O36" s="7">
        <f t="shared" si="11"/>
        <v>2409975.9639059687</v>
      </c>
      <c r="P36" s="7">
        <f t="shared" si="12"/>
        <v>2920851.6162460819</v>
      </c>
      <c r="Q36" s="7">
        <f t="shared" si="13"/>
        <v>-5569221.4248530278</v>
      </c>
      <c r="R36" s="7">
        <f t="shared" si="14"/>
        <v>-8051408.3274122337</v>
      </c>
      <c r="S36" s="7">
        <f t="shared" si="15"/>
        <v>-8589873.8533286583</v>
      </c>
      <c r="T36" s="7">
        <f t="shared" si="16"/>
        <v>-11789459.892551277</v>
      </c>
      <c r="U36" s="7">
        <f t="shared" si="17"/>
        <v>-12312132.360225404</v>
      </c>
      <c r="V36" s="7">
        <f t="shared" si="18"/>
        <v>-11412719.681923267</v>
      </c>
      <c r="W36" s="7">
        <f t="shared" si="19"/>
        <v>-11529267.837793188</v>
      </c>
    </row>
    <row r="37" spans="1:23" x14ac:dyDescent="0.7">
      <c r="A37" s="1">
        <v>44044</v>
      </c>
      <c r="B37" s="5">
        <v>23139.759765999999</v>
      </c>
      <c r="C37" s="5">
        <v>23185.119140999999</v>
      </c>
      <c r="D37" s="5">
        <v>22977.130859000001</v>
      </c>
      <c r="E37" s="5">
        <v>26433.619140999999</v>
      </c>
      <c r="F37" s="5">
        <v>27444.169922000001</v>
      </c>
      <c r="G37" s="5">
        <v>27663.390625</v>
      </c>
      <c r="H37" s="5">
        <v>28966.009765999999</v>
      </c>
      <c r="I37" s="5">
        <v>29178.800781000002</v>
      </c>
      <c r="J37" s="5">
        <v>28812.630859000001</v>
      </c>
      <c r="K37" s="5">
        <v>28860.080077999999</v>
      </c>
      <c r="L37" s="5">
        <v>28791.529297000001</v>
      </c>
      <c r="M37" s="5"/>
      <c r="N37" s="7">
        <f t="shared" si="10"/>
        <v>1007164.0515226381</v>
      </c>
      <c r="O37" s="7">
        <f t="shared" si="11"/>
        <v>1220666.4264596915</v>
      </c>
      <c r="P37" s="7">
        <f t="shared" si="12"/>
        <v>-2327458.7373853615</v>
      </c>
      <c r="Q37" s="7">
        <f t="shared" si="13"/>
        <v>-3364800.7917708876</v>
      </c>
      <c r="R37" s="7">
        <f t="shared" si="14"/>
        <v>-3589833.3766636779</v>
      </c>
      <c r="S37" s="7">
        <f t="shared" si="15"/>
        <v>-4926986.9776630187</v>
      </c>
      <c r="T37" s="7">
        <f t="shared" si="16"/>
        <v>-5145419.4135238389</v>
      </c>
      <c r="U37" s="7">
        <f t="shared" si="17"/>
        <v>-4769541.7572166603</v>
      </c>
      <c r="V37" s="7">
        <f t="shared" si="18"/>
        <v>-4818248.9288322618</v>
      </c>
      <c r="W37" s="7">
        <f t="shared" si="19"/>
        <v>-4747880.7599789342</v>
      </c>
    </row>
    <row r="38" spans="1:23" x14ac:dyDescent="0.7">
      <c r="A38" s="1">
        <v>44075</v>
      </c>
      <c r="B38" s="5">
        <v>23185.119140999999</v>
      </c>
      <c r="C38" s="5">
        <v>22977.130859000001</v>
      </c>
      <c r="D38" s="5">
        <v>26433.619140999999</v>
      </c>
      <c r="E38" s="5">
        <v>27444.169922000001</v>
      </c>
      <c r="F38" s="5">
        <v>27663.390625</v>
      </c>
      <c r="G38" s="5">
        <v>28966.009765999999</v>
      </c>
      <c r="H38" s="5">
        <v>29178.800781000002</v>
      </c>
      <c r="I38" s="5">
        <v>28812.630859000001</v>
      </c>
      <c r="J38" s="5">
        <v>28860.080077999999</v>
      </c>
      <c r="K38" s="5">
        <v>28791.529297000001</v>
      </c>
      <c r="L38" s="5">
        <v>27283.589843999998</v>
      </c>
      <c r="M38" s="5"/>
      <c r="N38" s="7">
        <f t="shared" si="10"/>
        <v>1166727.7582813851</v>
      </c>
      <c r="O38" s="7">
        <f t="shared" si="11"/>
        <v>-2224613.2573973238</v>
      </c>
      <c r="P38" s="7">
        <f t="shared" si="12"/>
        <v>-3216117.3599509285</v>
      </c>
      <c r="Q38" s="7">
        <f t="shared" si="13"/>
        <v>-3431206.2307685781</v>
      </c>
      <c r="R38" s="7">
        <f t="shared" si="14"/>
        <v>-4709273.8416691227</v>
      </c>
      <c r="S38" s="7">
        <f t="shared" si="15"/>
        <v>-4918054.2100839261</v>
      </c>
      <c r="T38" s="7">
        <f t="shared" si="16"/>
        <v>-4558785.7925824672</v>
      </c>
      <c r="U38" s="7">
        <f t="shared" si="17"/>
        <v>-4605340.6972799907</v>
      </c>
      <c r="V38" s="7">
        <f t="shared" si="18"/>
        <v>-4538081.949008584</v>
      </c>
      <c r="W38" s="7">
        <f t="shared" si="19"/>
        <v>-3058563.8662335454</v>
      </c>
    </row>
    <row r="39" spans="1:23" x14ac:dyDescent="0.7">
      <c r="A39" s="1">
        <v>44105</v>
      </c>
      <c r="B39" s="5">
        <v>22977.130859000001</v>
      </c>
      <c r="C39" s="5">
        <v>26433.619140999999</v>
      </c>
      <c r="D39" s="5">
        <v>27444.169922000001</v>
      </c>
      <c r="E39" s="5">
        <v>27663.390625</v>
      </c>
      <c r="F39" s="5">
        <v>28966.009765999999</v>
      </c>
      <c r="G39" s="5">
        <v>29178.800781000002</v>
      </c>
      <c r="H39" s="5">
        <v>28812.630859000001</v>
      </c>
      <c r="I39" s="5">
        <v>28860.080077999999</v>
      </c>
      <c r="J39" s="5">
        <v>28791.529297000001</v>
      </c>
      <c r="K39" s="5">
        <v>27283.589843999998</v>
      </c>
      <c r="L39" s="5">
        <v>28089.539063</v>
      </c>
      <c r="M39" s="5"/>
      <c r="N39" s="7">
        <f t="shared" si="10"/>
        <v>-2696195.0350161092</v>
      </c>
      <c r="O39" s="7">
        <f t="shared" si="11"/>
        <v>-3897881.8583836607</v>
      </c>
      <c r="P39" s="7">
        <f t="shared" si="12"/>
        <v>-4158566.066597112</v>
      </c>
      <c r="Q39" s="7">
        <f t="shared" si="13"/>
        <v>-5707563.1947345603</v>
      </c>
      <c r="R39" s="7">
        <f t="shared" si="14"/>
        <v>-5960601.6007842505</v>
      </c>
      <c r="S39" s="7">
        <f t="shared" si="15"/>
        <v>-5525174.1302859373</v>
      </c>
      <c r="T39" s="7">
        <f t="shared" si="16"/>
        <v>-5581597.916525512</v>
      </c>
      <c r="U39" s="7">
        <f t="shared" si="17"/>
        <v>-5500081.409084158</v>
      </c>
      <c r="V39" s="7">
        <f t="shared" si="18"/>
        <v>-3706929.590119631</v>
      </c>
      <c r="W39" s="7">
        <f t="shared" si="19"/>
        <v>-4665316.4173677219</v>
      </c>
    </row>
    <row r="40" spans="1:23" x14ac:dyDescent="0.7">
      <c r="A40" s="1">
        <v>44136</v>
      </c>
      <c r="B40" s="5">
        <v>26433.619140999999</v>
      </c>
      <c r="C40" s="5">
        <v>27444.169922000001</v>
      </c>
      <c r="D40" s="5">
        <v>27663.390625</v>
      </c>
      <c r="E40" s="5">
        <v>28966.009765999999</v>
      </c>
      <c r="F40" s="5">
        <v>29178.800781000002</v>
      </c>
      <c r="G40" s="5">
        <v>28812.630859000001</v>
      </c>
      <c r="H40" s="5">
        <v>28860.080077999999</v>
      </c>
      <c r="I40" s="5">
        <v>28791.529297000001</v>
      </c>
      <c r="J40" s="5">
        <v>27283.589843999998</v>
      </c>
      <c r="K40" s="5">
        <v>28089.539063</v>
      </c>
      <c r="L40" s="5">
        <v>29452.660156000002</v>
      </c>
      <c r="M40" s="5"/>
      <c r="N40" s="7">
        <f t="shared" si="10"/>
        <v>7432136.242907078</v>
      </c>
      <c r="O40" s="7">
        <f t="shared" si="11"/>
        <v>7929185.8257849254</v>
      </c>
      <c r="P40" s="7">
        <f t="shared" si="12"/>
        <v>10882676.494422877</v>
      </c>
      <c r="Q40" s="7">
        <f t="shared" si="13"/>
        <v>11365147.738235582</v>
      </c>
      <c r="R40" s="7">
        <f t="shared" si="14"/>
        <v>10534913.164120039</v>
      </c>
      <c r="S40" s="7">
        <f t="shared" si="15"/>
        <v>10642497.04734401</v>
      </c>
      <c r="T40" s="7">
        <f t="shared" si="16"/>
        <v>10487068.583536921</v>
      </c>
      <c r="U40" s="7">
        <f t="shared" si="17"/>
        <v>7068045.353241452</v>
      </c>
      <c r="V40" s="7">
        <f t="shared" si="18"/>
        <v>8895412.5573539194</v>
      </c>
      <c r="W40" s="7">
        <f t="shared" si="19"/>
        <v>11986082.194918437</v>
      </c>
    </row>
    <row r="41" spans="1:23" x14ac:dyDescent="0.7">
      <c r="A41" s="1">
        <v>44166</v>
      </c>
      <c r="B41" s="5">
        <v>27444.169922000001</v>
      </c>
      <c r="C41" s="5">
        <v>27663.390625</v>
      </c>
      <c r="D41" s="5">
        <v>28966.009765999999</v>
      </c>
      <c r="E41" s="5">
        <v>29178.800781000002</v>
      </c>
      <c r="F41" s="5">
        <v>28812.630859000001</v>
      </c>
      <c r="G41" s="5">
        <v>28860.080077999999</v>
      </c>
      <c r="H41" s="5">
        <v>28791.529297000001</v>
      </c>
      <c r="I41" s="5">
        <v>27283.589843999998</v>
      </c>
      <c r="J41" s="5">
        <v>28089.539063</v>
      </c>
      <c r="K41" s="5">
        <v>29452.660156000002</v>
      </c>
      <c r="L41" s="5">
        <v>28892.689452999999</v>
      </c>
      <c r="M41" s="5"/>
      <c r="N41" s="7">
        <f t="shared" si="10"/>
        <v>11463202.468917558</v>
      </c>
      <c r="O41" s="7">
        <f t="shared" si="11"/>
        <v>15733055.927838612</v>
      </c>
      <c r="P41" s="7">
        <f t="shared" si="12"/>
        <v>16430563.298049351</v>
      </c>
      <c r="Q41" s="7">
        <f t="shared" si="13"/>
        <v>15230295.423277996</v>
      </c>
      <c r="R41" s="7">
        <f t="shared" si="14"/>
        <v>15385829.151820257</v>
      </c>
      <c r="S41" s="7">
        <f t="shared" si="15"/>
        <v>15161126.642735461</v>
      </c>
      <c r="T41" s="7">
        <f t="shared" si="16"/>
        <v>10218254.020510122</v>
      </c>
      <c r="U41" s="7">
        <f t="shared" si="17"/>
        <v>12860073.837329384</v>
      </c>
      <c r="V41" s="7">
        <f t="shared" si="18"/>
        <v>17328246.56002263</v>
      </c>
      <c r="W41" s="7">
        <f t="shared" si="19"/>
        <v>15492719.37648724</v>
      </c>
    </row>
    <row r="42" spans="1:23" x14ac:dyDescent="0.7">
      <c r="A42" s="1">
        <v>44197</v>
      </c>
      <c r="B42" s="5">
        <v>27663.390625</v>
      </c>
      <c r="C42" s="5">
        <v>28966.009765999999</v>
      </c>
      <c r="D42" s="5">
        <v>29178.800781000002</v>
      </c>
      <c r="E42" s="5">
        <v>28812.630859000001</v>
      </c>
      <c r="F42" s="5">
        <v>28860.080077999999</v>
      </c>
      <c r="G42" s="5">
        <v>28791.529297000001</v>
      </c>
      <c r="H42" s="5">
        <v>27283.589843999998</v>
      </c>
      <c r="I42" s="5">
        <v>28089.539063</v>
      </c>
      <c r="J42" s="5">
        <v>29452.660156000002</v>
      </c>
      <c r="K42" s="5">
        <v>28892.689452999999</v>
      </c>
      <c r="L42" s="5">
        <v>27821.759765999999</v>
      </c>
      <c r="M42" s="5"/>
      <c r="N42" s="7">
        <f t="shared" si="10"/>
        <v>16785257.963799566</v>
      </c>
      <c r="O42" s="7">
        <f t="shared" si="11"/>
        <v>17529413.529910691</v>
      </c>
      <c r="P42" s="7">
        <f t="shared" si="12"/>
        <v>16248873.62742104</v>
      </c>
      <c r="Q42" s="7">
        <f t="shared" si="13"/>
        <v>16414809.20710928</v>
      </c>
      <c r="R42" s="7">
        <f t="shared" si="14"/>
        <v>16175078.947622465</v>
      </c>
      <c r="S42" s="7">
        <f t="shared" si="15"/>
        <v>10901634.778429033</v>
      </c>
      <c r="T42" s="7">
        <f t="shared" si="16"/>
        <v>13720135.349619774</v>
      </c>
      <c r="U42" s="7">
        <f t="shared" si="17"/>
        <v>18487132.436594609</v>
      </c>
      <c r="V42" s="7">
        <f t="shared" si="18"/>
        <v>16528848.081888154</v>
      </c>
      <c r="W42" s="7">
        <f t="shared" si="19"/>
        <v>12783679.201074818</v>
      </c>
    </row>
    <row r="43" spans="1:23" x14ac:dyDescent="0.7">
      <c r="A43" s="1">
        <v>44228</v>
      </c>
      <c r="B43" s="5">
        <v>28966.009765999999</v>
      </c>
      <c r="C43" s="5">
        <v>29178.800781000002</v>
      </c>
      <c r="D43" s="5">
        <v>28812.630859000001</v>
      </c>
      <c r="E43" s="5">
        <v>28860.080077999999</v>
      </c>
      <c r="F43" s="5">
        <v>28791.529297000001</v>
      </c>
      <c r="G43" s="5">
        <v>27283.589843999998</v>
      </c>
      <c r="H43" s="5">
        <v>28089.539063</v>
      </c>
      <c r="I43" s="5">
        <v>29452.660156000002</v>
      </c>
      <c r="J43" s="5">
        <v>28892.689452999999</v>
      </c>
      <c r="K43" s="5">
        <v>27821.759765999999</v>
      </c>
      <c r="L43" s="5">
        <v>28791.710938</v>
      </c>
      <c r="M43" s="5"/>
      <c r="N43" s="7">
        <f t="shared" si="10"/>
        <v>24058830.348334417</v>
      </c>
      <c r="O43" s="7">
        <f t="shared" si="11"/>
        <v>22301310.496589087</v>
      </c>
      <c r="P43" s="7">
        <f t="shared" si="12"/>
        <v>22529054.337172225</v>
      </c>
      <c r="Q43" s="7">
        <f t="shared" si="13"/>
        <v>22200028.518224314</v>
      </c>
      <c r="R43" s="7">
        <f t="shared" si="14"/>
        <v>14962313.55408401</v>
      </c>
      <c r="S43" s="7">
        <f t="shared" si="15"/>
        <v>18830659.004618153</v>
      </c>
      <c r="T43" s="7">
        <f t="shared" si="16"/>
        <v>25373283.71883563</v>
      </c>
      <c r="U43" s="7">
        <f t="shared" si="17"/>
        <v>22685570.808002148</v>
      </c>
      <c r="V43" s="7">
        <f t="shared" si="18"/>
        <v>17545388.418237474</v>
      </c>
      <c r="W43" s="7">
        <f t="shared" si="19"/>
        <v>22200900.347515061</v>
      </c>
    </row>
    <row r="44" spans="1:23" x14ac:dyDescent="0.7">
      <c r="A44" s="1">
        <v>44256</v>
      </c>
      <c r="B44" s="5">
        <v>29178.800781000002</v>
      </c>
      <c r="C44" s="5">
        <v>28812.630859000001</v>
      </c>
      <c r="D44" s="5">
        <v>28860.080077999999</v>
      </c>
      <c r="E44" s="5">
        <v>28791.529297000001</v>
      </c>
      <c r="F44" s="5">
        <v>27283.589843999998</v>
      </c>
      <c r="G44" s="5">
        <v>28089.539063</v>
      </c>
      <c r="H44" s="5">
        <v>29452.660156000002</v>
      </c>
      <c r="I44" s="5">
        <v>28892.689452999999</v>
      </c>
      <c r="J44" s="5">
        <v>27821.759765999999</v>
      </c>
      <c r="K44" s="5">
        <v>28791.710938</v>
      </c>
      <c r="L44" s="5">
        <v>27001.980468999998</v>
      </c>
      <c r="M44" s="5"/>
      <c r="N44" s="7">
        <f t="shared" si="10"/>
        <v>23290014.058571912</v>
      </c>
      <c r="O44" s="7">
        <f t="shared" si="11"/>
        <v>23527854.66662702</v>
      </c>
      <c r="P44" s="7">
        <f t="shared" si="12"/>
        <v>23184241.857411075</v>
      </c>
      <c r="Q44" s="7">
        <f t="shared" si="13"/>
        <v>15625650.92650835</v>
      </c>
      <c r="R44" s="7">
        <f t="shared" si="14"/>
        <v>19665495.129391965</v>
      </c>
      <c r="S44" s="7">
        <f t="shared" si="15"/>
        <v>26498179.764556821</v>
      </c>
      <c r="T44" s="7">
        <f t="shared" si="16"/>
        <v>23691310.119461704</v>
      </c>
      <c r="U44" s="7">
        <f t="shared" si="17"/>
        <v>18323243.514606666</v>
      </c>
      <c r="V44" s="7">
        <f t="shared" si="18"/>
        <v>23185152.338274576</v>
      </c>
      <c r="W44" s="7">
        <f t="shared" si="19"/>
        <v>14214075.638324561</v>
      </c>
    </row>
    <row r="45" spans="1:23" x14ac:dyDescent="0.7">
      <c r="A45" s="1">
        <v>44287</v>
      </c>
      <c r="B45" s="5">
        <v>28812.630859000001</v>
      </c>
      <c r="C45" s="5">
        <v>28860.080077999999</v>
      </c>
      <c r="D45" s="5">
        <v>28791.529297000001</v>
      </c>
      <c r="E45" s="5">
        <v>27283.589843999998</v>
      </c>
      <c r="F45" s="5">
        <v>28089.539063</v>
      </c>
      <c r="G45" s="5">
        <v>29452.660156000002</v>
      </c>
      <c r="H45" s="5">
        <v>28892.689452999999</v>
      </c>
      <c r="I45" s="5">
        <v>27821.759765999999</v>
      </c>
      <c r="J45" s="5">
        <v>28791.710938</v>
      </c>
      <c r="K45" s="5">
        <v>27001.980468999998</v>
      </c>
      <c r="L45" s="5">
        <v>26526.820313</v>
      </c>
      <c r="M45" s="5"/>
      <c r="N45" s="7">
        <f t="shared" si="10"/>
        <v>21809123.080474135</v>
      </c>
      <c r="O45" s="7">
        <f t="shared" si="11"/>
        <v>21490611.50539</v>
      </c>
      <c r="P45" s="7">
        <f t="shared" si="12"/>
        <v>14484182.646373011</v>
      </c>
      <c r="Q45" s="7">
        <f t="shared" si="13"/>
        <v>18228912.48659943</v>
      </c>
      <c r="R45" s="7">
        <f t="shared" si="14"/>
        <v>24562463.177463923</v>
      </c>
      <c r="S45" s="7">
        <f t="shared" si="15"/>
        <v>21960637.961008605</v>
      </c>
      <c r="T45" s="7">
        <f t="shared" si="16"/>
        <v>16984713.596109837</v>
      </c>
      <c r="U45" s="7">
        <f t="shared" si="17"/>
        <v>21491455.474782698</v>
      </c>
      <c r="V45" s="7">
        <f t="shared" si="18"/>
        <v>13175724.241067441</v>
      </c>
      <c r="W45" s="7">
        <f t="shared" si="19"/>
        <v>10967959.318523567</v>
      </c>
    </row>
    <row r="46" spans="1:23" x14ac:dyDescent="0.7">
      <c r="A46" s="1">
        <v>44317</v>
      </c>
      <c r="B46" s="5">
        <v>28860.080077999999</v>
      </c>
      <c r="C46" s="5">
        <v>28791.529297000001</v>
      </c>
      <c r="D46" s="5">
        <v>27283.589843999998</v>
      </c>
      <c r="E46" s="5">
        <v>28089.539063</v>
      </c>
      <c r="F46" s="5">
        <v>29452.660156000002</v>
      </c>
      <c r="G46" s="5">
        <v>28892.689452999999</v>
      </c>
      <c r="H46" s="5">
        <v>27821.759765999999</v>
      </c>
      <c r="I46" s="5">
        <v>28791.710938</v>
      </c>
      <c r="J46" s="5">
        <v>27001.980468999998</v>
      </c>
      <c r="K46" s="5">
        <v>26526.820313</v>
      </c>
      <c r="L46" s="5">
        <v>27821.429688</v>
      </c>
      <c r="M46" s="5"/>
      <c r="N46" s="7">
        <f t="shared" si="10"/>
        <v>21710076.383988336</v>
      </c>
      <c r="O46" s="7">
        <f t="shared" si="11"/>
        <v>14632096.975627212</v>
      </c>
      <c r="P46" s="7">
        <f t="shared" si="12"/>
        <v>18415068.476848841</v>
      </c>
      <c r="Q46" s="7">
        <f t="shared" si="13"/>
        <v>24813298.198978607</v>
      </c>
      <c r="R46" s="7">
        <f t="shared" si="14"/>
        <v>22184902.810003057</v>
      </c>
      <c r="S46" s="7">
        <f t="shared" si="15"/>
        <v>17158163.66785223</v>
      </c>
      <c r="T46" s="7">
        <f t="shared" si="16"/>
        <v>21710928.972104624</v>
      </c>
      <c r="U46" s="7">
        <f t="shared" si="17"/>
        <v>13310276.425414814</v>
      </c>
      <c r="V46" s="7">
        <f t="shared" si="18"/>
        <v>11079965.524568824</v>
      </c>
      <c r="W46" s="7">
        <f t="shared" si="19"/>
        <v>17156614.344845593</v>
      </c>
    </row>
    <row r="47" spans="1:23" x14ac:dyDescent="0.7">
      <c r="A47" s="1">
        <v>44348</v>
      </c>
      <c r="B47" s="5">
        <v>28791.529297000001</v>
      </c>
      <c r="C47" s="5">
        <v>27283.589843999998</v>
      </c>
      <c r="D47" s="5">
        <v>28089.539063</v>
      </c>
      <c r="E47" s="5">
        <v>29452.660156000002</v>
      </c>
      <c r="F47" s="5">
        <v>28892.689452999999</v>
      </c>
      <c r="G47" s="5">
        <v>27821.759765999999</v>
      </c>
      <c r="H47" s="5">
        <v>28791.710938</v>
      </c>
      <c r="I47" s="5">
        <v>27001.980468999998</v>
      </c>
      <c r="J47" s="5">
        <v>26526.820313</v>
      </c>
      <c r="K47" s="5">
        <v>27821.429688</v>
      </c>
      <c r="L47" s="5">
        <v>26847.900390999999</v>
      </c>
      <c r="M47" s="5"/>
      <c r="N47" s="7">
        <f t="shared" si="10"/>
        <v>14418402.356302356</v>
      </c>
      <c r="O47" s="7">
        <f t="shared" si="11"/>
        <v>18146125.409115199</v>
      </c>
      <c r="P47" s="7">
        <f t="shared" si="12"/>
        <v>24450912.115722243</v>
      </c>
      <c r="Q47" s="7">
        <f t="shared" si="13"/>
        <v>21860903.155774459</v>
      </c>
      <c r="R47" s="7">
        <f t="shared" si="14"/>
        <v>16907577.080063567</v>
      </c>
      <c r="S47" s="7">
        <f t="shared" si="15"/>
        <v>21393851.473943494</v>
      </c>
      <c r="T47" s="7">
        <f t="shared" si="16"/>
        <v>13115886.34868313</v>
      </c>
      <c r="U47" s="7">
        <f t="shared" si="17"/>
        <v>10918148.04763102</v>
      </c>
      <c r="V47" s="7">
        <f t="shared" si="18"/>
        <v>16906050.384161621</v>
      </c>
      <c r="W47" s="7">
        <f t="shared" si="19"/>
        <v>12403226.239089059</v>
      </c>
    </row>
    <row r="48" spans="1:23" x14ac:dyDescent="0.7">
      <c r="A48" s="1">
        <v>44378</v>
      </c>
      <c r="B48" s="5">
        <v>27283.589843999998</v>
      </c>
      <c r="C48" s="5">
        <v>28089.539063</v>
      </c>
      <c r="D48" s="5">
        <v>29452.660156000002</v>
      </c>
      <c r="E48" s="5">
        <v>28892.689452999999</v>
      </c>
      <c r="F48" s="5">
        <v>27821.759765999999</v>
      </c>
      <c r="G48" s="5">
        <v>28791.710938</v>
      </c>
      <c r="H48" s="5">
        <v>27001.980468999998</v>
      </c>
      <c r="I48" s="5">
        <v>26526.820313</v>
      </c>
      <c r="J48" s="5">
        <v>27821.429688</v>
      </c>
      <c r="K48" s="5">
        <v>26847.900390999999</v>
      </c>
      <c r="L48" s="5">
        <v>27279.800781000002</v>
      </c>
      <c r="M48" s="5"/>
      <c r="N48" s="7">
        <f t="shared" si="10"/>
        <v>12230075.197427239</v>
      </c>
      <c r="O48" s="7">
        <f t="shared" si="11"/>
        <v>16479357.828683097</v>
      </c>
      <c r="P48" s="7">
        <f t="shared" si="12"/>
        <v>14733750.784313165</v>
      </c>
      <c r="Q48" s="7">
        <f t="shared" si="13"/>
        <v>11395321.835018514</v>
      </c>
      <c r="R48" s="7">
        <f t="shared" si="14"/>
        <v>14418968.58915605</v>
      </c>
      <c r="S48" s="7">
        <f t="shared" si="15"/>
        <v>8839808.6483369861</v>
      </c>
      <c r="T48" s="7">
        <f t="shared" si="16"/>
        <v>7358583.0930109108</v>
      </c>
      <c r="U48" s="7">
        <f t="shared" si="17"/>
        <v>11394292.876755334</v>
      </c>
      <c r="V48" s="7">
        <f t="shared" si="18"/>
        <v>8359491.9672804326</v>
      </c>
      <c r="W48" s="7">
        <f t="shared" si="19"/>
        <v>9705863.0527872425</v>
      </c>
    </row>
    <row r="49" spans="1:23" x14ac:dyDescent="0.7">
      <c r="A49" s="1">
        <v>44409</v>
      </c>
      <c r="B49" s="5">
        <v>28089.539063</v>
      </c>
      <c r="C49" s="5">
        <v>29452.660156000002</v>
      </c>
      <c r="D49" s="5">
        <v>28892.689452999999</v>
      </c>
      <c r="E49" s="5">
        <v>27821.759765999999</v>
      </c>
      <c r="F49" s="5">
        <v>28791.710938</v>
      </c>
      <c r="G49" s="5">
        <v>27001.980468999998</v>
      </c>
      <c r="H49" s="5">
        <v>26526.820313</v>
      </c>
      <c r="I49" s="5">
        <v>27821.429688</v>
      </c>
      <c r="J49" s="5">
        <v>26847.900390999999</v>
      </c>
      <c r="K49" s="5">
        <v>27279.800781000002</v>
      </c>
      <c r="L49" s="5">
        <v>26393.039063</v>
      </c>
      <c r="M49" s="5"/>
      <c r="N49" s="7">
        <f t="shared" si="10"/>
        <v>20739918.78096379</v>
      </c>
      <c r="O49" s="7">
        <f t="shared" si="11"/>
        <v>18543003.785848122</v>
      </c>
      <c r="P49" s="7">
        <f t="shared" si="12"/>
        <v>14341459.891711906</v>
      </c>
      <c r="Q49" s="7">
        <f t="shared" si="13"/>
        <v>18146838.035390981</v>
      </c>
      <c r="R49" s="7">
        <f t="shared" si="14"/>
        <v>11125246.220860856</v>
      </c>
      <c r="S49" s="7">
        <f t="shared" si="15"/>
        <v>9261065.7089066636</v>
      </c>
      <c r="T49" s="7">
        <f t="shared" si="16"/>
        <v>14340164.907342419</v>
      </c>
      <c r="U49" s="7">
        <f t="shared" si="17"/>
        <v>10520748.821276743</v>
      </c>
      <c r="V49" s="7">
        <f t="shared" si="18"/>
        <v>12215209.688789852</v>
      </c>
      <c r="W49" s="7">
        <f t="shared" si="19"/>
        <v>8736206.0463997908</v>
      </c>
    </row>
    <row r="50" spans="1:23" x14ac:dyDescent="0.7">
      <c r="A50" s="1">
        <v>44440</v>
      </c>
      <c r="B50" s="5">
        <v>29452.660156000002</v>
      </c>
      <c r="C50" s="5">
        <v>28892.689452999999</v>
      </c>
      <c r="D50" s="5">
        <v>27821.759765999999</v>
      </c>
      <c r="E50" s="5">
        <v>28791.710938</v>
      </c>
      <c r="F50" s="5">
        <v>27001.980468999998</v>
      </c>
      <c r="G50" s="5">
        <v>26526.820313</v>
      </c>
      <c r="H50" s="5">
        <v>27821.429688</v>
      </c>
      <c r="I50" s="5">
        <v>26847.900390999999</v>
      </c>
      <c r="J50" s="5">
        <v>27279.800781000002</v>
      </c>
      <c r="K50" s="5">
        <v>26393.039063</v>
      </c>
      <c r="L50" s="5">
        <v>27801.640625</v>
      </c>
      <c r="M50" s="5"/>
      <c r="N50" s="7">
        <f t="shared" si="10"/>
        <v>24985684.034869935</v>
      </c>
      <c r="O50" s="7">
        <f t="shared" si="11"/>
        <v>19324333.295264129</v>
      </c>
      <c r="P50" s="7">
        <f t="shared" si="12"/>
        <v>24451872.340676479</v>
      </c>
      <c r="Q50" s="7">
        <f t="shared" si="13"/>
        <v>14990661.173067667</v>
      </c>
      <c r="R50" s="7">
        <f t="shared" si="14"/>
        <v>12478779.829916704</v>
      </c>
      <c r="S50" s="7">
        <f t="shared" si="15"/>
        <v>19322588.37461051</v>
      </c>
      <c r="T50" s="7">
        <f t="shared" si="16"/>
        <v>14176133.96915067</v>
      </c>
      <c r="U50" s="7">
        <f t="shared" si="17"/>
        <v>16459327.368347708</v>
      </c>
      <c r="V50" s="7">
        <f t="shared" si="18"/>
        <v>11771560.123686925</v>
      </c>
      <c r="W50" s="7">
        <f t="shared" si="19"/>
        <v>19217975.692927368</v>
      </c>
    </row>
    <row r="51" spans="1:23" x14ac:dyDescent="0.7">
      <c r="A51" s="1">
        <v>44470</v>
      </c>
      <c r="B51" s="5">
        <v>28892.689452999999</v>
      </c>
      <c r="C51" s="5">
        <v>27821.759765999999</v>
      </c>
      <c r="D51" s="5">
        <v>28791.710938</v>
      </c>
      <c r="E51" s="5">
        <v>27001.980468999998</v>
      </c>
      <c r="F51" s="5">
        <v>26526.820313</v>
      </c>
      <c r="G51" s="5">
        <v>27821.429688</v>
      </c>
      <c r="H51" s="5">
        <v>26847.900390999999</v>
      </c>
      <c r="I51" s="5">
        <v>27279.800781000002</v>
      </c>
      <c r="J51" s="5">
        <v>26393.039063</v>
      </c>
      <c r="K51" s="5">
        <v>27801.640625</v>
      </c>
      <c r="L51" s="5">
        <v>28546.980468999998</v>
      </c>
      <c r="M51" s="5"/>
      <c r="N51" s="7">
        <f t="shared" si="10"/>
        <v>17277366.861338399</v>
      </c>
      <c r="O51" s="7">
        <f t="shared" si="11"/>
        <v>21861761.66709023</v>
      </c>
      <c r="P51" s="7">
        <f t="shared" si="12"/>
        <v>13402747.128387876</v>
      </c>
      <c r="Q51" s="7">
        <f t="shared" si="13"/>
        <v>11156941.551829824</v>
      </c>
      <c r="R51" s="7">
        <f t="shared" si="14"/>
        <v>17275806.774694484</v>
      </c>
      <c r="S51" s="7">
        <f t="shared" si="15"/>
        <v>12674500.254066834</v>
      </c>
      <c r="T51" s="7">
        <f t="shared" si="16"/>
        <v>14715842.088249596</v>
      </c>
      <c r="U51" s="7">
        <f t="shared" si="17"/>
        <v>10524635.426210763</v>
      </c>
      <c r="V51" s="7">
        <f t="shared" si="18"/>
        <v>17182275.388531163</v>
      </c>
      <c r="W51" s="7">
        <f t="shared" si="19"/>
        <v>20705063.141143385</v>
      </c>
    </row>
    <row r="52" spans="1:23" x14ac:dyDescent="0.7">
      <c r="A52" s="1">
        <v>44501</v>
      </c>
      <c r="B52" s="5">
        <v>27821.759765999999</v>
      </c>
      <c r="C52" s="5">
        <v>28791.710938</v>
      </c>
      <c r="D52" s="5">
        <v>27001.980468999998</v>
      </c>
      <c r="E52" s="5">
        <v>26526.820313</v>
      </c>
      <c r="F52" s="5">
        <v>27821.429688</v>
      </c>
      <c r="G52" s="5">
        <v>26847.900390999999</v>
      </c>
      <c r="H52" s="5">
        <v>27279.800781000002</v>
      </c>
      <c r="I52" s="5">
        <v>26393.039063</v>
      </c>
      <c r="J52" s="5">
        <v>27801.640625</v>
      </c>
      <c r="K52" s="5">
        <v>28546.980468999998</v>
      </c>
      <c r="L52" s="5"/>
      <c r="M52" s="5"/>
      <c r="N52" s="7">
        <f t="shared" ref="N52:V52" si="20">($B52-$Y$2)*(C52-$Y$2)</f>
        <v>16908241.06664006</v>
      </c>
      <c r="O52" s="7">
        <f t="shared" si="20"/>
        <v>10365902.01891824</v>
      </c>
      <c r="P52" s="7">
        <f t="shared" si="20"/>
        <v>8628959.5595001373</v>
      </c>
      <c r="Q52" s="7">
        <f t="shared" si="20"/>
        <v>13361389.169608783</v>
      </c>
      <c r="R52" s="7">
        <f t="shared" si="20"/>
        <v>9802664.0743026733</v>
      </c>
      <c r="S52" s="7">
        <f t="shared" si="20"/>
        <v>11381470.959007554</v>
      </c>
      <c r="T52" s="7">
        <f t="shared" si="20"/>
        <v>8139923.746070046</v>
      </c>
      <c r="U52" s="7">
        <f t="shared" si="20"/>
        <v>13289050.478490077</v>
      </c>
      <c r="V52" s="7">
        <f t="shared" si="20"/>
        <v>16013631.66525875</v>
      </c>
      <c r="W52" s="7"/>
    </row>
    <row r="53" spans="1:23" x14ac:dyDescent="0.7">
      <c r="A53" s="1">
        <v>44531</v>
      </c>
      <c r="B53" s="5">
        <v>28791.710938</v>
      </c>
      <c r="C53" s="5">
        <v>27001.980468999998</v>
      </c>
      <c r="D53" s="5">
        <v>26526.820313</v>
      </c>
      <c r="E53" s="5">
        <v>27821.429688</v>
      </c>
      <c r="F53" s="5">
        <v>26847.900390999999</v>
      </c>
      <c r="G53" s="5">
        <v>27279.800781000002</v>
      </c>
      <c r="H53" s="5">
        <v>26393.039063</v>
      </c>
      <c r="I53" s="5">
        <v>27801.640625</v>
      </c>
      <c r="J53" s="5">
        <v>28546.980468999998</v>
      </c>
      <c r="K53" s="5"/>
      <c r="L53" s="5"/>
      <c r="M53" s="5"/>
      <c r="N53" s="7">
        <f t="shared" ref="N53:U53" si="21">($B53-$Y$2)*(C53-$Y$2)</f>
        <v>13116401.42972834</v>
      </c>
      <c r="O53" s="7">
        <f t="shared" si="21"/>
        <v>10918576.820110336</v>
      </c>
      <c r="P53" s="7">
        <f t="shared" si="21"/>
        <v>16906714.310782418</v>
      </c>
      <c r="Q53" s="7">
        <f t="shared" si="21"/>
        <v>12403713.332874821</v>
      </c>
      <c r="R53" s="7">
        <f t="shared" si="21"/>
        <v>14401442.507047463</v>
      </c>
      <c r="S53" s="7">
        <f t="shared" si="21"/>
        <v>10299779.726451119</v>
      </c>
      <c r="T53" s="7">
        <f t="shared" si="21"/>
        <v>16815181.194814082</v>
      </c>
      <c r="U53" s="7">
        <f t="shared" si="21"/>
        <v>20262705.63680885</v>
      </c>
      <c r="V53" s="7"/>
      <c r="W53" s="7"/>
    </row>
    <row r="54" spans="1:23" x14ac:dyDescent="0.7">
      <c r="A54" s="1">
        <v>44562</v>
      </c>
      <c r="B54" s="5">
        <v>27001.980468999998</v>
      </c>
      <c r="C54" s="5">
        <v>26526.820313</v>
      </c>
      <c r="D54" s="5">
        <v>27821.429688</v>
      </c>
      <c r="E54" s="5">
        <v>26847.900390999999</v>
      </c>
      <c r="F54" s="5">
        <v>27279.800781000002</v>
      </c>
      <c r="G54" s="5">
        <v>26393.039063</v>
      </c>
      <c r="H54" s="5">
        <v>27801.640625</v>
      </c>
      <c r="I54" s="5">
        <v>28546.980468999998</v>
      </c>
      <c r="J54" s="5"/>
      <c r="K54" s="5"/>
      <c r="L54" s="5"/>
      <c r="M54" s="5"/>
      <c r="N54" s="7">
        <f t="shared" ref="N54:T54" si="22">($B54-$Y$2)*(C54-$Y$2)</f>
        <v>6693830.3669328094</v>
      </c>
      <c r="O54" s="7">
        <f t="shared" si="22"/>
        <v>10364966.013714343</v>
      </c>
      <c r="P54" s="7">
        <f t="shared" si="22"/>
        <v>7604320.0811117999</v>
      </c>
      <c r="Q54" s="7">
        <f t="shared" si="22"/>
        <v>8829063.9677284528</v>
      </c>
      <c r="R54" s="7">
        <f t="shared" si="22"/>
        <v>6314465.6525794994</v>
      </c>
      <c r="S54" s="7">
        <f t="shared" si="22"/>
        <v>10308849.986750066</v>
      </c>
      <c r="T54" s="7">
        <f t="shared" si="22"/>
        <v>12422417.00017833</v>
      </c>
      <c r="U54" s="7"/>
      <c r="V54" s="7"/>
      <c r="W54" s="7"/>
    </row>
    <row r="55" spans="1:23" x14ac:dyDescent="0.7">
      <c r="A55" s="1">
        <v>44593</v>
      </c>
      <c r="B55" s="5">
        <v>26526.820313</v>
      </c>
      <c r="C55" s="5">
        <v>27821.429688</v>
      </c>
      <c r="D55" s="5">
        <v>26847.900390999999</v>
      </c>
      <c r="E55" s="5">
        <v>27279.800781000002</v>
      </c>
      <c r="F55" s="5">
        <v>26393.039063</v>
      </c>
      <c r="G55" s="5">
        <v>27801.640625</v>
      </c>
      <c r="H55" s="5">
        <v>28546.980468999998</v>
      </c>
      <c r="I55" s="5"/>
      <c r="J55" s="5"/>
      <c r="K55" s="5"/>
      <c r="L55" s="5"/>
      <c r="M55" s="5"/>
      <c r="N55" s="7">
        <f t="shared" ref="N55:S55" si="23">($B55-$Y$2)*(C55-$Y$2)</f>
        <v>8628180.3942102119</v>
      </c>
      <c r="O55" s="7">
        <f t="shared" si="23"/>
        <v>6330116.7942407569</v>
      </c>
      <c r="P55" s="7">
        <f t="shared" si="23"/>
        <v>7349638.8241685489</v>
      </c>
      <c r="Q55" s="7">
        <f t="shared" si="23"/>
        <v>5256394.3452793024</v>
      </c>
      <c r="R55" s="7">
        <f t="shared" si="23"/>
        <v>8581467.3415081073</v>
      </c>
      <c r="S55" s="7">
        <f t="shared" si="23"/>
        <v>10340878.558388319</v>
      </c>
      <c r="T55" s="7"/>
      <c r="U55" s="7"/>
      <c r="V55" s="7"/>
      <c r="W55" s="7"/>
    </row>
    <row r="56" spans="1:23" x14ac:dyDescent="0.7">
      <c r="A56" s="1">
        <v>44621</v>
      </c>
      <c r="B56" s="5">
        <v>27821.429688</v>
      </c>
      <c r="C56" s="5">
        <v>26847.900390999999</v>
      </c>
      <c r="D56" s="5">
        <v>27279.800781000002</v>
      </c>
      <c r="E56" s="5">
        <v>26393.039063</v>
      </c>
      <c r="F56" s="5">
        <v>27801.640625</v>
      </c>
      <c r="G56" s="5">
        <v>28546.980468999998</v>
      </c>
      <c r="H56" s="5"/>
      <c r="I56" s="5"/>
      <c r="J56" s="5"/>
      <c r="K56" s="5"/>
      <c r="L56" s="5"/>
      <c r="M56" s="5"/>
      <c r="N56" s="7">
        <f>($B56-$Y$2)*(C56-$Y$2)</f>
        <v>9801778.927542761</v>
      </c>
      <c r="O56" s="7">
        <f>($B56-$Y$2)*(D56-$Y$2)</f>
        <v>11380443.251430713</v>
      </c>
      <c r="P56" s="7">
        <f>($B56-$Y$2)*(E56-$Y$2)</f>
        <v>8139188.7390275579</v>
      </c>
      <c r="Q56" s="7">
        <f>($B56-$Y$2)*(F56-$Y$2)</f>
        <v>13287850.523061207</v>
      </c>
      <c r="R56" s="7">
        <f>($B56-$Y$2)*(G56-$Y$2)</f>
        <v>16012185.689544853</v>
      </c>
      <c r="S56" s="7"/>
      <c r="T56" s="7"/>
      <c r="U56" s="7"/>
      <c r="V56" s="7"/>
      <c r="W56" s="7"/>
    </row>
    <row r="57" spans="1:23" x14ac:dyDescent="0.7">
      <c r="A57" s="1">
        <v>44652</v>
      </c>
      <c r="B57" s="5">
        <v>26847.900390999999</v>
      </c>
      <c r="C57" s="5">
        <v>27279.800781000002</v>
      </c>
      <c r="D57" s="5">
        <v>26393.039063</v>
      </c>
      <c r="E57" s="5">
        <v>27801.640625</v>
      </c>
      <c r="F57" s="5">
        <v>28546.980468999998</v>
      </c>
      <c r="G57" s="5"/>
      <c r="H57" s="5"/>
      <c r="I57" s="5"/>
      <c r="J57" s="5"/>
      <c r="K57" s="5"/>
      <c r="L57" s="5"/>
      <c r="M57" s="5"/>
      <c r="N57" s="7">
        <f>($B57-$Y$2)*(C57-$Y$2)</f>
        <v>8349331.1057944847</v>
      </c>
      <c r="O57" s="7">
        <f>($B57-$Y$2)*(D57-$Y$2)</f>
        <v>5971365.1053223843</v>
      </c>
      <c r="P57" s="7">
        <f>($B57-$Y$2)*(E57-$Y$2)</f>
        <v>9748712.0009490717</v>
      </c>
      <c r="Q57" s="7">
        <f>($B57-$Y$2)*(F57-$Y$2)</f>
        <v>11747436.993077308</v>
      </c>
      <c r="R57" s="7"/>
      <c r="S57" s="7"/>
      <c r="T57" s="7"/>
      <c r="U57" s="7"/>
      <c r="V57" s="7"/>
      <c r="W57" s="7"/>
    </row>
    <row r="58" spans="1:23" x14ac:dyDescent="0.7">
      <c r="A58" s="1">
        <v>44682</v>
      </c>
      <c r="B58" s="5">
        <v>27279.800781000002</v>
      </c>
      <c r="C58" s="5">
        <v>26393.039063</v>
      </c>
      <c r="D58" s="5">
        <v>27801.640625</v>
      </c>
      <c r="E58" s="5">
        <v>28546.980468999998</v>
      </c>
      <c r="F58" s="5"/>
      <c r="G58" s="5"/>
      <c r="H58" s="5"/>
      <c r="I58" s="5"/>
      <c r="J58" s="5"/>
      <c r="K58" s="5"/>
      <c r="L58" s="5"/>
      <c r="M58" s="5"/>
      <c r="N58" s="7">
        <f>($B58-$Y$2)*(C58-$Y$2)</f>
        <v>6933106.9612004887</v>
      </c>
      <c r="O58" s="7">
        <f>($B58-$Y$2)*(D58-$Y$2)</f>
        <v>11318829.420809587</v>
      </c>
      <c r="P58" s="7">
        <f>($B58-$Y$2)*(E58-$Y$2)</f>
        <v>13639466.982243964</v>
      </c>
      <c r="Q58" s="7"/>
      <c r="R58" s="7"/>
      <c r="S58" s="7"/>
      <c r="T58" s="7"/>
      <c r="U58" s="7"/>
      <c r="V58" s="7"/>
      <c r="W58" s="7"/>
    </row>
    <row r="59" spans="1:23" x14ac:dyDescent="0.7">
      <c r="A59" s="1">
        <v>44713</v>
      </c>
      <c r="B59" s="5">
        <v>26393.039063</v>
      </c>
      <c r="C59" s="5">
        <v>27801.640625</v>
      </c>
      <c r="D59" s="5">
        <v>28546.980468999998</v>
      </c>
      <c r="E59" s="5"/>
      <c r="F59" s="5"/>
      <c r="G59" s="5"/>
      <c r="H59" s="5"/>
      <c r="I59" s="5"/>
      <c r="J59" s="5"/>
      <c r="K59" s="5"/>
      <c r="L59" s="5"/>
      <c r="M59" s="5"/>
      <c r="N59" s="7">
        <f>($B59-$Y$2)*(C59-$Y$2)</f>
        <v>8095123.0919099227</v>
      </c>
      <c r="O59" s="7">
        <f>($B59-$Y$2)*(D59-$Y$2)</f>
        <v>9754821.8127850089</v>
      </c>
      <c r="P59" s="7"/>
      <c r="Q59" s="7"/>
      <c r="R59" s="7"/>
      <c r="S59" s="7"/>
      <c r="T59" s="7"/>
      <c r="U59" s="7"/>
      <c r="V59" s="7"/>
      <c r="W59" s="7"/>
    </row>
    <row r="60" spans="1:23" x14ac:dyDescent="0.7">
      <c r="A60" s="1">
        <v>44743</v>
      </c>
      <c r="B60" s="5">
        <v>27801.640625</v>
      </c>
      <c r="C60" s="5">
        <v>28546.980468999998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7">
        <f>($B60-$Y$2)*(C60-$Y$2)</f>
        <v>15925495.560245575</v>
      </c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7">
      <c r="A61" s="1">
        <v>44774</v>
      </c>
      <c r="B61" s="5">
        <v>28546.980468999998</v>
      </c>
      <c r="C61" s="5"/>
      <c r="D61" s="5"/>
      <c r="E61" s="5"/>
      <c r="F61" s="5"/>
      <c r="H61" s="5"/>
      <c r="I61" s="5"/>
      <c r="J61" s="5"/>
      <c r="K61" s="5"/>
      <c r="L61" s="5"/>
      <c r="M61" s="5"/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378B-B152-461A-B48D-8C485B7C5F1C}">
  <dimension ref="A1:E13"/>
  <sheetViews>
    <sheetView workbookViewId="0">
      <selection activeCell="H14" sqref="H14"/>
    </sheetView>
  </sheetViews>
  <sheetFormatPr defaultRowHeight="17.649999999999999" x14ac:dyDescent="0.7"/>
  <cols>
    <col min="1" max="1" width="9.75" bestFit="1" customWidth="1"/>
    <col min="2" max="2" width="6.9375" bestFit="1" customWidth="1"/>
    <col min="3" max="3" width="8.25" bestFit="1" customWidth="1"/>
    <col min="4" max="4" width="10.0625" bestFit="1" customWidth="1"/>
    <col min="5" max="5" width="10.125" bestFit="1" customWidth="1"/>
  </cols>
  <sheetData>
    <row r="1" spans="1:5" x14ac:dyDescent="0.7">
      <c r="A1" s="8" t="s">
        <v>33</v>
      </c>
      <c r="B1" s="8" t="s">
        <v>32</v>
      </c>
      <c r="C1" s="8" t="s">
        <v>37</v>
      </c>
    </row>
    <row r="2" spans="1:5" x14ac:dyDescent="0.7">
      <c r="A2" s="1">
        <v>43831</v>
      </c>
      <c r="B2" s="3">
        <v>108.876999</v>
      </c>
      <c r="C2" s="2">
        <v>23205.179688</v>
      </c>
    </row>
    <row r="3" spans="1:5" x14ac:dyDescent="0.7">
      <c r="A3" s="1">
        <v>43862</v>
      </c>
      <c r="B3" s="3">
        <v>108.136002</v>
      </c>
      <c r="C3" s="2">
        <v>21142.960938</v>
      </c>
      <c r="D3" t="s">
        <v>34</v>
      </c>
    </row>
    <row r="4" spans="1:5" x14ac:dyDescent="0.7">
      <c r="A4" s="1">
        <v>43891</v>
      </c>
      <c r="B4" s="3">
        <v>108.035004</v>
      </c>
      <c r="C4" s="2">
        <v>18917.009765999999</v>
      </c>
      <c r="D4" s="4" t="s">
        <v>36</v>
      </c>
      <c r="E4" s="3">
        <f>_xlfn.COVARIANCE.P(B2:B13,C2:C13)/_xlfn.VAR.P(B2:B13)</f>
        <v>-870.03089292326501</v>
      </c>
    </row>
    <row r="5" spans="1:5" x14ac:dyDescent="0.7">
      <c r="A5" s="1">
        <v>43922</v>
      </c>
      <c r="B5" s="3">
        <v>106.610001</v>
      </c>
      <c r="C5" s="2">
        <v>20193.689452999999</v>
      </c>
      <c r="D5" s="4" t="s">
        <v>35</v>
      </c>
      <c r="E5" s="11">
        <f>AVERAGE(C2:C13)-E4*AVERAGE(B2:B13)</f>
        <v>115124.745661361</v>
      </c>
    </row>
    <row r="6" spans="1:5" x14ac:dyDescent="0.7">
      <c r="A6" s="1">
        <v>43952</v>
      </c>
      <c r="B6" s="3">
        <v>107.760002</v>
      </c>
      <c r="C6" s="2">
        <v>21877.890625</v>
      </c>
      <c r="E6" s="11"/>
    </row>
    <row r="7" spans="1:5" x14ac:dyDescent="0.7">
      <c r="A7" s="1">
        <v>43983</v>
      </c>
      <c r="B7" s="3">
        <v>107.589996</v>
      </c>
      <c r="C7" s="2">
        <v>22288.140625</v>
      </c>
      <c r="D7" t="s">
        <v>38</v>
      </c>
      <c r="E7" s="11">
        <f>CORREL(B2:B13,C2:C13)^2</f>
        <v>0.46987368394636936</v>
      </c>
    </row>
    <row r="8" spans="1:5" x14ac:dyDescent="0.7">
      <c r="A8" s="1">
        <v>44013</v>
      </c>
      <c r="B8" s="3">
        <v>104.682999</v>
      </c>
      <c r="C8" s="2">
        <v>21710</v>
      </c>
    </row>
    <row r="9" spans="1:5" x14ac:dyDescent="0.7">
      <c r="A9" s="1">
        <v>44044</v>
      </c>
      <c r="B9" s="3">
        <v>105.535004</v>
      </c>
      <c r="C9" s="2">
        <v>23139.759765999999</v>
      </c>
    </row>
    <row r="10" spans="1:5" x14ac:dyDescent="0.7">
      <c r="A10" s="1">
        <v>44075</v>
      </c>
      <c r="B10" s="3">
        <v>105.664001</v>
      </c>
      <c r="C10" s="2">
        <v>23185.119140999999</v>
      </c>
    </row>
    <row r="11" spans="1:5" x14ac:dyDescent="0.7">
      <c r="A11" s="1">
        <v>44105</v>
      </c>
      <c r="B11" s="3">
        <v>104.554001</v>
      </c>
      <c r="C11" s="2">
        <v>22977.130859000001</v>
      </c>
    </row>
    <row r="12" spans="1:5" x14ac:dyDescent="0.7">
      <c r="A12" s="1">
        <v>44136</v>
      </c>
      <c r="B12" s="3">
        <v>104.08200100000001</v>
      </c>
      <c r="C12" s="2">
        <v>26433.619140999999</v>
      </c>
    </row>
    <row r="13" spans="1:5" x14ac:dyDescent="0.7">
      <c r="A13" s="1">
        <v>44166</v>
      </c>
      <c r="B13" s="3">
        <v>103.121002</v>
      </c>
      <c r="C13" s="2">
        <v>27444.169922000001</v>
      </c>
    </row>
  </sheetData>
  <phoneticPr fontId="1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F1D9-4654-462E-AE1F-21DF6660A0EA}">
  <dimension ref="A1:F13"/>
  <sheetViews>
    <sheetView tabSelected="1" workbookViewId="0">
      <selection activeCell="F8" sqref="F8"/>
    </sheetView>
  </sheetViews>
  <sheetFormatPr defaultRowHeight="17.649999999999999" x14ac:dyDescent="0.7"/>
  <cols>
    <col min="1" max="1" width="9.75" bestFit="1" customWidth="1"/>
    <col min="2" max="2" width="6.9375" bestFit="1" customWidth="1"/>
    <col min="3" max="3" width="8.25" bestFit="1" customWidth="1"/>
    <col min="4" max="4" width="10.0625" bestFit="1" customWidth="1"/>
  </cols>
  <sheetData>
    <row r="1" spans="1:6" x14ac:dyDescent="0.7">
      <c r="A1" s="8" t="s">
        <v>33</v>
      </c>
      <c r="B1" s="8" t="s">
        <v>32</v>
      </c>
      <c r="C1" s="8" t="s">
        <v>37</v>
      </c>
      <c r="D1" s="8" t="s">
        <v>39</v>
      </c>
    </row>
    <row r="2" spans="1:6" x14ac:dyDescent="0.7">
      <c r="A2" s="1">
        <v>43831</v>
      </c>
      <c r="B2" s="3">
        <v>108.876999</v>
      </c>
      <c r="C2" s="2">
        <v>23205.179688</v>
      </c>
      <c r="D2" s="2">
        <f>$F$5+$F$4*B2</f>
        <v>20398.393002585566</v>
      </c>
    </row>
    <row r="3" spans="1:6" x14ac:dyDescent="0.7">
      <c r="A3" s="1">
        <v>43862</v>
      </c>
      <c r="B3" s="3">
        <v>108.136002</v>
      </c>
      <c r="C3" s="2">
        <v>21142.960938</v>
      </c>
      <c r="D3" s="2">
        <f t="shared" ref="D3:D13" si="0">$F$5+$F$4*B3</f>
        <v>21043.083284149019</v>
      </c>
      <c r="E3" t="s">
        <v>34</v>
      </c>
    </row>
    <row r="4" spans="1:6" x14ac:dyDescent="0.7">
      <c r="A4" s="1">
        <v>43891</v>
      </c>
      <c r="B4" s="3">
        <v>108.035004</v>
      </c>
      <c r="C4" s="2">
        <v>18917.009765999999</v>
      </c>
      <c r="D4" s="2">
        <f t="shared" si="0"/>
        <v>21130.954664272489</v>
      </c>
      <c r="E4" t="s">
        <v>36</v>
      </c>
      <c r="F4">
        <f>_xlfn.COVARIANCE.P(B2:B13,C2:C13)/_xlfn.VAR.P(B2:B13)</f>
        <v>-870.03089292326501</v>
      </c>
    </row>
    <row r="5" spans="1:6" x14ac:dyDescent="0.7">
      <c r="A5" s="1">
        <v>43922</v>
      </c>
      <c r="B5" s="3">
        <v>106.610001</v>
      </c>
      <c r="C5" s="2">
        <v>20193.689452999999</v>
      </c>
      <c r="D5" s="2">
        <f t="shared" si="0"/>
        <v>22370.751296780829</v>
      </c>
      <c r="E5" t="s">
        <v>35</v>
      </c>
      <c r="F5">
        <f>AVERAGE(C2:C13)-F4*AVERAGE(B2:B13)</f>
        <v>115124.745661361</v>
      </c>
    </row>
    <row r="6" spans="1:6" x14ac:dyDescent="0.7">
      <c r="A6" s="1">
        <v>43952</v>
      </c>
      <c r="B6" s="3">
        <v>107.760002</v>
      </c>
      <c r="C6" s="2">
        <v>21877.890625</v>
      </c>
      <c r="D6" s="2">
        <f t="shared" si="0"/>
        <v>21370.214899888175</v>
      </c>
    </row>
    <row r="7" spans="1:6" x14ac:dyDescent="0.7">
      <c r="A7" s="1">
        <v>43983</v>
      </c>
      <c r="B7" s="3">
        <v>107.589996</v>
      </c>
      <c r="C7" s="2">
        <v>22288.140625</v>
      </c>
      <c r="D7" s="2">
        <f t="shared" si="0"/>
        <v>21518.125371870483</v>
      </c>
    </row>
    <row r="8" spans="1:6" x14ac:dyDescent="0.7">
      <c r="A8" s="1">
        <v>44013</v>
      </c>
      <c r="B8" s="3">
        <v>104.682999</v>
      </c>
      <c r="C8" s="2">
        <v>21710</v>
      </c>
      <c r="D8" s="2">
        <f t="shared" si="0"/>
        <v>24047.302567505743</v>
      </c>
    </row>
    <row r="9" spans="1:6" x14ac:dyDescent="0.7">
      <c r="A9" s="1">
        <v>44044</v>
      </c>
      <c r="B9" s="3">
        <v>105.535004</v>
      </c>
      <c r="C9" s="2">
        <v>23139.759765999999</v>
      </c>
      <c r="D9" s="2">
        <f t="shared" si="0"/>
        <v>23306.031896580651</v>
      </c>
    </row>
    <row r="10" spans="1:6" x14ac:dyDescent="0.7">
      <c r="A10" s="1">
        <v>44075</v>
      </c>
      <c r="B10" s="3">
        <v>105.664001</v>
      </c>
      <c r="C10" s="2">
        <v>23185.119140999999</v>
      </c>
      <c r="D10" s="2">
        <f t="shared" si="0"/>
        <v>23193.800521486235</v>
      </c>
    </row>
    <row r="11" spans="1:6" x14ac:dyDescent="0.7">
      <c r="A11" s="1">
        <v>44105</v>
      </c>
      <c r="B11" s="3">
        <v>104.554001</v>
      </c>
      <c r="C11" s="2">
        <v>22977.130859000001</v>
      </c>
      <c r="D11" s="2">
        <f t="shared" si="0"/>
        <v>24159.534812631056</v>
      </c>
    </row>
    <row r="12" spans="1:6" x14ac:dyDescent="0.7">
      <c r="A12" s="1">
        <v>44136</v>
      </c>
      <c r="B12" s="3">
        <v>104.08200100000001</v>
      </c>
      <c r="C12" s="2">
        <v>26433.619140999999</v>
      </c>
      <c r="D12" s="2">
        <f t="shared" si="0"/>
        <v>24570.189394090834</v>
      </c>
    </row>
    <row r="13" spans="1:6" x14ac:dyDescent="0.7">
      <c r="A13" s="1">
        <v>44166</v>
      </c>
      <c r="B13" s="3">
        <v>103.121002</v>
      </c>
      <c r="C13" s="2">
        <v>27444.169922000001</v>
      </c>
      <c r="D13" s="2">
        <f t="shared" si="0"/>
        <v>25406.288212159197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例3.1</vt:lpstr>
      <vt:lpstr>例3.2</vt:lpstr>
      <vt:lpstr>例3.3</vt:lpstr>
      <vt:lpstr>問3.4</vt:lpstr>
      <vt:lpstr>問３.５</vt:lpstr>
      <vt:lpstr>例3.4</vt:lpstr>
      <vt:lpstr>問３.９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Iwaki</dc:creator>
  <cp:lastModifiedBy>Hideki Iwaki</cp:lastModifiedBy>
  <dcterms:created xsi:type="dcterms:W3CDTF">2022-08-15T12:35:56Z</dcterms:created>
  <dcterms:modified xsi:type="dcterms:W3CDTF">2022-08-30T17:47:52Z</dcterms:modified>
</cp:coreProperties>
</file>