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drawings/drawing3.xml" ContentType="application/vnd.openxmlformats-officedocument.drawing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SugiyamaLab\Desktop\MasterThesis\X-Appendix\concentration_diff\"/>
    </mc:Choice>
  </mc:AlternateContent>
  <xr:revisionPtr revIDLastSave="0" documentId="13_ncr:1_{362559FD-111E-4F4E-908B-4DEBC8B0F980}" xr6:coauthVersionLast="47" xr6:coauthVersionMax="47" xr10:uidLastSave="{00000000-0000-0000-0000-000000000000}"/>
  <bookViews>
    <workbookView xWindow="-120" yWindow="-120" windowWidth="29040" windowHeight="15990" activeTab="7" xr2:uid="{00000000-000D-0000-FFFF-FFFF00000000}"/>
  </bookViews>
  <sheets>
    <sheet name="1-27" sheetId="7" r:id="rId1"/>
    <sheet name="1-0" sheetId="6" r:id="rId2"/>
    <sheet name="1 05-27" sheetId="5" r:id="rId3"/>
    <sheet name="1 05-0" sheetId="4" r:id="rId4"/>
    <sheet name="0 95-27" sheetId="3" r:id="rId5"/>
    <sheet name="0 95-0" sheetId="2" r:id="rId6"/>
    <sheet name="まとめ" sheetId="1" r:id="rId7"/>
    <sheet name="csv" sheetId="8" r:id="rId8"/>
  </sheets>
  <externalReferences>
    <externalReference r:id="rId9"/>
  </externalReferences>
  <definedNames>
    <definedName name="ExternalData_1" localSheetId="5" hidden="1">'0 95-0'!$A$1:$C$49</definedName>
    <definedName name="ExternalData_2" localSheetId="4" hidden="1">'0 95-27'!$A$1:$C$48</definedName>
    <definedName name="ExternalData_3" localSheetId="3" hidden="1">'1 05-0'!$A$1:$C$44</definedName>
    <definedName name="ExternalData_4" localSheetId="2" hidden="1">'1 05-27'!$A$1:$C$43</definedName>
    <definedName name="ExternalData_5" localSheetId="1" hidden="1">'1-0'!$A$1:$C$44</definedName>
    <definedName name="ExternalData_6" localSheetId="0" hidden="1">'1-27'!$A$1:$C$43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26" i="1" l="1"/>
  <c r="U26" i="1"/>
  <c r="W19" i="1"/>
  <c r="U19" i="1"/>
  <c r="U20" i="1" s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3" i="1"/>
  <c r="U36" i="1"/>
  <c r="U31" i="1"/>
  <c r="U15" i="1"/>
  <c r="U10" i="1"/>
  <c r="U23" i="1" s="1"/>
  <c r="U8" i="1"/>
  <c r="U42" i="1" s="1"/>
  <c r="U5" i="1"/>
  <c r="U28" i="1" s="1"/>
  <c r="U3" i="1"/>
  <c r="U33" i="1" s="1"/>
  <c r="W2" i="1"/>
  <c r="O19" i="1"/>
  <c r="O21" i="1" s="1"/>
  <c r="M19" i="1"/>
  <c r="M39" i="1" s="1"/>
  <c r="J5" i="1"/>
  <c r="J6" i="1"/>
  <c r="J7" i="1"/>
  <c r="J8" i="1"/>
  <c r="J9" i="1"/>
  <c r="J10" i="1"/>
  <c r="J11" i="1"/>
  <c r="M26" i="1" s="1"/>
  <c r="J12" i="1"/>
  <c r="J13" i="1"/>
  <c r="J14" i="1"/>
  <c r="J15" i="1"/>
  <c r="J16" i="1"/>
  <c r="J17" i="1"/>
  <c r="J18" i="1"/>
  <c r="O26" i="1" s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3" i="1"/>
  <c r="M36" i="1"/>
  <c r="M31" i="1"/>
  <c r="M28" i="1"/>
  <c r="M30" i="1" s="1"/>
  <c r="M15" i="1"/>
  <c r="M10" i="1"/>
  <c r="M23" i="1" s="1"/>
  <c r="M8" i="1"/>
  <c r="M42" i="1" s="1"/>
  <c r="M5" i="1"/>
  <c r="M3" i="1"/>
  <c r="M33" i="1" s="1"/>
  <c r="O2" i="1"/>
  <c r="G26" i="1"/>
  <c r="E26" i="1"/>
  <c r="G19" i="1"/>
  <c r="E19" i="1"/>
  <c r="A30" i="1"/>
  <c r="B30" i="1"/>
  <c r="A31" i="1"/>
  <c r="B31" i="1"/>
  <c r="A32" i="1"/>
  <c r="B32" i="1"/>
  <c r="A33" i="1"/>
  <c r="B33" i="1"/>
  <c r="A34" i="1"/>
  <c r="B34" i="1"/>
  <c r="A35" i="1"/>
  <c r="B35" i="1"/>
  <c r="A36" i="1"/>
  <c r="B36" i="1"/>
  <c r="A37" i="1"/>
  <c r="B37" i="1"/>
  <c r="A38" i="1"/>
  <c r="B38" i="1"/>
  <c r="A39" i="1"/>
  <c r="B39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4" i="1"/>
  <c r="E36" i="1"/>
  <c r="E31" i="1"/>
  <c r="E10" i="1"/>
  <c r="E23" i="1" s="1"/>
  <c r="E8" i="1"/>
  <c r="E42" i="1" s="1"/>
  <c r="E5" i="1"/>
  <c r="E28" i="1" s="1"/>
  <c r="E3" i="1"/>
  <c r="E33" i="1" s="1"/>
  <c r="A3" i="1"/>
  <c r="G2" i="1"/>
  <c r="H2" i="8" a="1"/>
  <c r="H2" i="8" l="1"/>
  <c r="C2" i="8" s="1" a="1"/>
  <c r="C2" i="8" s="1"/>
  <c r="U39" i="1"/>
  <c r="U30" i="1"/>
  <c r="U37" i="1"/>
  <c r="U40" i="1"/>
  <c r="U21" i="1"/>
  <c r="W21" i="1"/>
  <c r="U14" i="1"/>
  <c r="U16" i="1" s="1"/>
  <c r="U24" i="1" s="1"/>
  <c r="M20" i="1"/>
  <c r="M40" i="1"/>
  <c r="M37" i="1"/>
  <c r="M21" i="1"/>
  <c r="M14" i="1"/>
  <c r="M16" i="1" s="1"/>
  <c r="E14" i="1"/>
  <c r="E21" i="1"/>
  <c r="E20" i="1"/>
  <c r="E30" i="1"/>
  <c r="E37" i="1"/>
  <c r="E40" i="1"/>
  <c r="G21" i="1"/>
  <c r="E39" i="1"/>
  <c r="E15" i="1"/>
  <c r="E16" i="1" s="1"/>
  <c r="E2" i="8" l="1" a="1"/>
  <c r="E2" i="8" s="1"/>
  <c r="B2" i="8" a="1"/>
  <c r="B2" i="8" s="1"/>
  <c r="F2" i="8" a="1"/>
  <c r="F2" i="8" s="1"/>
  <c r="D2" i="8" a="1"/>
  <c r="D2" i="8" s="1"/>
  <c r="G2" i="8" a="1"/>
  <c r="G2" i="8" s="1"/>
  <c r="U18" i="1"/>
  <c r="U25" i="1" s="1"/>
  <c r="W25" i="1" s="1"/>
  <c r="U32" i="1"/>
  <c r="U34" i="1" s="1"/>
  <c r="U41" i="1"/>
  <c r="M18" i="1"/>
  <c r="M24" i="1"/>
  <c r="M32" i="1" s="1"/>
  <c r="M34" i="1" s="1"/>
  <c r="M41" i="1"/>
  <c r="E18" i="1"/>
  <c r="E41" i="1"/>
  <c r="E24" i="1"/>
  <c r="M25" i="1" l="1"/>
  <c r="O25" i="1" s="1"/>
  <c r="E25" i="1"/>
  <c r="G25" i="1" s="1"/>
  <c r="E32" i="1"/>
  <c r="E34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46BE37-D3B0-4B7E-AD7B-55941A82017C}" keepAlive="1" name="クエリ - 0 95-0" description="ブック内の '0 95-0' クエリへの接続です。" type="5" refreshedVersion="7" background="1" saveData="1">
    <dbPr connection="Provider=Microsoft.Mashup.OleDb.1;Data Source=$Workbook$;Location=&quot;0 95-0&quot;;Extended Properties=&quot;&quot;" command="SELECT * FROM [0 95-0]"/>
  </connection>
  <connection id="2" xr16:uid="{1AF2D96F-D855-467B-960F-F0C67AEECCB2}" keepAlive="1" name="クエリ - 0 95-27" description="ブック内の '0 95-27' クエリへの接続です。" type="5" refreshedVersion="7" background="1" saveData="1">
    <dbPr connection="Provider=Microsoft.Mashup.OleDb.1;Data Source=$Workbook$;Location=&quot;0 95-27&quot;;Extended Properties=&quot;&quot;" command="SELECT * FROM [0 95-27]"/>
  </connection>
  <connection id="3" xr16:uid="{AC437026-F225-40DE-9BCE-68AD07337E5D}" keepAlive="1" name="クエリ - 1 05-0" description="ブック内の '1 05-0' クエリへの接続です。" type="5" refreshedVersion="7" background="1" saveData="1">
    <dbPr connection="Provider=Microsoft.Mashup.OleDb.1;Data Source=$Workbook$;Location=&quot;1 05-0&quot;;Extended Properties=&quot;&quot;" command="SELECT * FROM [1 05-0]"/>
  </connection>
  <connection id="4" xr16:uid="{EBD7396B-007A-4C3E-B243-4787529CE6C0}" keepAlive="1" name="クエリ - 1 05-27" description="ブック内の '1 05-27' クエリへの接続です。" type="5" refreshedVersion="7" background="1" saveData="1">
    <dbPr connection="Provider=Microsoft.Mashup.OleDb.1;Data Source=$Workbook$;Location=&quot;1 05-27&quot;;Extended Properties=&quot;&quot;" command="SELECT * FROM [1 05-27]"/>
  </connection>
  <connection id="5" xr16:uid="{2CBDA20E-F8B8-4A8F-A25D-2C1C8506CE55}" keepAlive="1" name="クエリ - 1-0" description="ブック内の '1-0' クエリへの接続です。" type="5" refreshedVersion="7" background="1" saveData="1">
    <dbPr connection="Provider=Microsoft.Mashup.OleDb.1;Data Source=$Workbook$;Location=1-0;Extended Properties=&quot;&quot;" command="SELECT * FROM [1-0]"/>
  </connection>
  <connection id="6" xr16:uid="{6D9DE7B7-1C19-4B54-88AC-0AFFD9107BFF}" keepAlive="1" name="クエリ - 1-27" description="ブック内の '1-27' クエリへの接続です。" type="5" refreshedVersion="7" background="1" saveData="1">
    <dbPr connection="Provider=Microsoft.Mashup.OleDb.1;Data Source=$Workbook$;Location=1-27;Extended Properties=&quot;&quot;" command="SELECT * FROM [1-27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<sst xmlns="http://schemas.openxmlformats.org/spreadsheetml/2006/main" count="148" uniqueCount="48">
  <si>
    <t>Column1</t>
  </si>
  <si>
    <t>Column2</t>
  </si>
  <si>
    <t>Column3</t>
  </si>
  <si>
    <t>stainless</t>
    <phoneticPr fontId="1"/>
  </si>
  <si>
    <t>time</t>
    <phoneticPr fontId="1"/>
  </si>
  <si>
    <t>Uon/Uoff</t>
    <phoneticPr fontId="1"/>
  </si>
  <si>
    <t>a[mm]</t>
    <phoneticPr fontId="2"/>
  </si>
  <si>
    <t>a[m]</t>
    <phoneticPr fontId="2"/>
  </si>
  <si>
    <t>ρ[g/cm^3]</t>
    <phoneticPr fontId="2"/>
  </si>
  <si>
    <t>ρ[kg/m^3]</t>
    <phoneticPr fontId="2"/>
  </si>
  <si>
    <t>c[m/s]</t>
    <phoneticPr fontId="2"/>
  </si>
  <si>
    <t>f[kHz]</t>
    <phoneticPr fontId="2"/>
  </si>
  <si>
    <t>f[Hz]</t>
    <phoneticPr fontId="2"/>
  </si>
  <si>
    <t>dP[kPa]</t>
    <phoneticPr fontId="2"/>
  </si>
  <si>
    <t>dP[Pa]</t>
    <phoneticPr fontId="2"/>
  </si>
  <si>
    <t>k</t>
    <phoneticPr fontId="2"/>
  </si>
  <si>
    <t>n</t>
    <phoneticPr fontId="2"/>
  </si>
  <si>
    <t>delta_upper</t>
    <phoneticPr fontId="2"/>
  </si>
  <si>
    <t>delta_lower</t>
    <phoneticPr fontId="2"/>
  </si>
  <si>
    <t>delta</t>
    <phoneticPr fontId="2"/>
  </si>
  <si>
    <t>delta/a</t>
    <phoneticPr fontId="2"/>
  </si>
  <si>
    <t>U_T</t>
    <phoneticPr fontId="2"/>
  </si>
  <si>
    <t>±</t>
    <phoneticPr fontId="2"/>
  </si>
  <si>
    <t>U_T/a</t>
    <phoneticPr fontId="2"/>
  </si>
  <si>
    <t>mu_u</t>
    <phoneticPr fontId="2"/>
  </si>
  <si>
    <t>p1</t>
    <phoneticPr fontId="2"/>
  </si>
  <si>
    <t>u</t>
    <phoneticPr fontId="2"/>
  </si>
  <si>
    <t>mu_abl</t>
    <phoneticPr fontId="2"/>
  </si>
  <si>
    <t>Uon/Uoff</t>
    <phoneticPr fontId="2"/>
  </si>
  <si>
    <t>dρ</t>
    <phoneticPr fontId="1"/>
  </si>
  <si>
    <t>g</t>
    <phoneticPr fontId="1"/>
  </si>
  <si>
    <t>niwa1</t>
    <phoneticPr fontId="1"/>
  </si>
  <si>
    <t>niwa2</t>
    <phoneticPr fontId="1"/>
  </si>
  <si>
    <t>niwa3</t>
    <phoneticPr fontId="1"/>
  </si>
  <si>
    <t>niwa4</t>
    <phoneticPr fontId="1"/>
  </si>
  <si>
    <t>n-1/n</t>
    <phoneticPr fontId="1"/>
  </si>
  <si>
    <t>dρ_n</t>
    <phoneticPr fontId="1"/>
  </si>
  <si>
    <t>τU</t>
    <phoneticPr fontId="1"/>
  </si>
  <si>
    <t>τBullk</t>
    <phoneticPr fontId="1"/>
  </si>
  <si>
    <t>τABL</t>
    <phoneticPr fontId="1"/>
  </si>
  <si>
    <t>λ</t>
    <phoneticPr fontId="1"/>
  </si>
  <si>
    <t>muU/muABL</t>
    <phoneticPr fontId="1"/>
  </si>
  <si>
    <t>diff</t>
    <phoneticPr fontId="1"/>
  </si>
  <si>
    <t>UT</t>
    <phoneticPr fontId="1"/>
  </si>
  <si>
    <t>列番号</t>
    <rPh sb="0" eb="3">
      <t>レツバンゴウ</t>
    </rPh>
    <phoneticPr fontId="1"/>
  </si>
  <si>
    <t>列（英語表記）</t>
    <rPh sb="0" eb="1">
      <t>レツ</t>
    </rPh>
    <rPh sb="2" eb="4">
      <t>エイゴ</t>
    </rPh>
    <rPh sb="4" eb="6">
      <t>ヒョウキ</t>
    </rPh>
    <phoneticPr fontId="1"/>
  </si>
  <si>
    <t>%</t>
    <phoneticPr fontId="1"/>
  </si>
  <si>
    <t>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</si>
</sst>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.00000000000000000_);[Red]\(0.00000000000000000\)"/>
  </numFmts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179" fontId="0" fillId="0" borderId="0" xfId="0" applyNumberForma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'1-0'!$A$2:$A$44</c:f>
              <c:numCache>
                <c:formatCode>General</c:formatCode>
                <c:ptCount val="43"/>
                <c:pt idx="0">
                  <c:v>0</c:v>
                </c:pt>
                <c:pt idx="1">
                  <c:v>0.08</c:v>
                </c:pt>
                <c:pt idx="2">
                  <c:v>0.16</c:v>
                </c:pt>
                <c:pt idx="3">
                  <c:v>0.24000099999999999</c:v>
                </c:pt>
                <c:pt idx="4">
                  <c:v>0.32</c:v>
                </c:pt>
                <c:pt idx="5">
                  <c:v>0.4</c:v>
                </c:pt>
                <c:pt idx="6">
                  <c:v>0.48</c:v>
                </c:pt>
                <c:pt idx="7">
                  <c:v>0.56000000000000005</c:v>
                </c:pt>
                <c:pt idx="8">
                  <c:v>0.64000100000000004</c:v>
                </c:pt>
                <c:pt idx="9">
                  <c:v>0.72</c:v>
                </c:pt>
                <c:pt idx="10">
                  <c:v>0.8</c:v>
                </c:pt>
                <c:pt idx="11">
                  <c:v>0.88000100000000003</c:v>
                </c:pt>
                <c:pt idx="12">
                  <c:v>0.96</c:v>
                </c:pt>
                <c:pt idx="13">
                  <c:v>1.04</c:v>
                </c:pt>
                <c:pt idx="14">
                  <c:v>1.1200000000000001</c:v>
                </c:pt>
                <c:pt idx="15">
                  <c:v>1.2000010000000001</c:v>
                </c:pt>
                <c:pt idx="16">
                  <c:v>1.28</c:v>
                </c:pt>
                <c:pt idx="17">
                  <c:v>1.36</c:v>
                </c:pt>
                <c:pt idx="18">
                  <c:v>1.4400010000000001</c:v>
                </c:pt>
                <c:pt idx="19">
                  <c:v>1.52</c:v>
                </c:pt>
                <c:pt idx="20">
                  <c:v>1.600001</c:v>
                </c:pt>
                <c:pt idx="21">
                  <c:v>1.68</c:v>
                </c:pt>
                <c:pt idx="22">
                  <c:v>1.7600009999999999</c:v>
                </c:pt>
                <c:pt idx="23">
                  <c:v>1.840001</c:v>
                </c:pt>
                <c:pt idx="24">
                  <c:v>1.92</c:v>
                </c:pt>
                <c:pt idx="25">
                  <c:v>2</c:v>
                </c:pt>
                <c:pt idx="26">
                  <c:v>2.08</c:v>
                </c:pt>
                <c:pt idx="27">
                  <c:v>2.16</c:v>
                </c:pt>
                <c:pt idx="28">
                  <c:v>2.2400009999999999</c:v>
                </c:pt>
                <c:pt idx="29">
                  <c:v>2.320001</c:v>
                </c:pt>
                <c:pt idx="30">
                  <c:v>2.4</c:v>
                </c:pt>
                <c:pt idx="31">
                  <c:v>2.4800010000000001</c:v>
                </c:pt>
                <c:pt idx="32">
                  <c:v>2.56</c:v>
                </c:pt>
                <c:pt idx="33">
                  <c:v>2.6400009999999998</c:v>
                </c:pt>
                <c:pt idx="34">
                  <c:v>2.72</c:v>
                </c:pt>
                <c:pt idx="35">
                  <c:v>2.800001</c:v>
                </c:pt>
                <c:pt idx="36">
                  <c:v>2.880001</c:v>
                </c:pt>
                <c:pt idx="37">
                  <c:v>2.96</c:v>
                </c:pt>
                <c:pt idx="38">
                  <c:v>3.04</c:v>
                </c:pt>
                <c:pt idx="39">
                  <c:v>3.12</c:v>
                </c:pt>
                <c:pt idx="40">
                  <c:v>3.2</c:v>
                </c:pt>
                <c:pt idx="41">
                  <c:v>3.2800009999999999</c:v>
                </c:pt>
                <c:pt idx="42">
                  <c:v>3.360001</c:v>
                </c:pt>
              </c:numCache>
            </c:numRef>
          </c:xVal>
          <c:yVal>
            <c:numRef>
              <c:f>'1-0'!$B$2:$B$44</c:f>
              <c:numCache>
                <c:formatCode>General</c:formatCode>
                <c:ptCount val="43"/>
                <c:pt idx="0">
                  <c:v>0</c:v>
                </c:pt>
                <c:pt idx="1">
                  <c:v>153.276715</c:v>
                </c:pt>
                <c:pt idx="2">
                  <c:v>153.75147999999999</c:v>
                </c:pt>
                <c:pt idx="3">
                  <c:v>134.25155699999999</c:v>
                </c:pt>
                <c:pt idx="4">
                  <c:v>116.32753599999999</c:v>
                </c:pt>
                <c:pt idx="5">
                  <c:v>121.607499</c:v>
                </c:pt>
                <c:pt idx="6">
                  <c:v>125.80055400000001</c:v>
                </c:pt>
                <c:pt idx="7">
                  <c:v>123.179815</c:v>
                </c:pt>
                <c:pt idx="8">
                  <c:v>121.60163799999999</c:v>
                </c:pt>
                <c:pt idx="9">
                  <c:v>119.562465</c:v>
                </c:pt>
                <c:pt idx="10">
                  <c:v>119.55379600000001</c:v>
                </c:pt>
                <c:pt idx="11">
                  <c:v>119.497506</c:v>
                </c:pt>
                <c:pt idx="12">
                  <c:v>120.54436800000001</c:v>
                </c:pt>
                <c:pt idx="13">
                  <c:v>120.625289</c:v>
                </c:pt>
                <c:pt idx="14">
                  <c:v>129.002599</c:v>
                </c:pt>
                <c:pt idx="15">
                  <c:v>130.57942499999999</c:v>
                </c:pt>
                <c:pt idx="16">
                  <c:v>137.42476600000001</c:v>
                </c:pt>
                <c:pt idx="17">
                  <c:v>143.81210300000001</c:v>
                </c:pt>
                <c:pt idx="18">
                  <c:v>149.523235</c:v>
                </c:pt>
                <c:pt idx="19">
                  <c:v>149.634264</c:v>
                </c:pt>
                <c:pt idx="20">
                  <c:v>155.83889600000001</c:v>
                </c:pt>
                <c:pt idx="21">
                  <c:v>168.454319</c:v>
                </c:pt>
                <c:pt idx="22">
                  <c:v>182.66447700000001</c:v>
                </c:pt>
                <c:pt idx="23">
                  <c:v>197.92772500000001</c:v>
                </c:pt>
                <c:pt idx="24">
                  <c:v>206.86930599999999</c:v>
                </c:pt>
                <c:pt idx="25">
                  <c:v>215.82672199999999</c:v>
                </c:pt>
                <c:pt idx="26">
                  <c:v>217.42788999999999</c:v>
                </c:pt>
                <c:pt idx="27">
                  <c:v>215.30896000000001</c:v>
                </c:pt>
                <c:pt idx="28">
                  <c:v>215.81953100000001</c:v>
                </c:pt>
                <c:pt idx="29">
                  <c:v>183.715238</c:v>
                </c:pt>
                <c:pt idx="30">
                  <c:v>133.48615100000001</c:v>
                </c:pt>
                <c:pt idx="31">
                  <c:v>143.44093899999999</c:v>
                </c:pt>
                <c:pt idx="32">
                  <c:v>45.404373999999997</c:v>
                </c:pt>
                <c:pt idx="33">
                  <c:v>17.844272</c:v>
                </c:pt>
                <c:pt idx="34">
                  <c:v>22.571242999999999</c:v>
                </c:pt>
                <c:pt idx="35">
                  <c:v>1.7031940000000001</c:v>
                </c:pt>
                <c:pt idx="36">
                  <c:v>10.358876</c:v>
                </c:pt>
                <c:pt idx="37">
                  <c:v>7.3622709999999998</c:v>
                </c:pt>
                <c:pt idx="38">
                  <c:v>0</c:v>
                </c:pt>
                <c:pt idx="39">
                  <c:v>0</c:v>
                </c:pt>
                <c:pt idx="40">
                  <c:v>7.8947370000000001</c:v>
                </c:pt>
                <c:pt idx="41">
                  <c:v>32.014539999999997</c:v>
                </c:pt>
                <c:pt idx="42">
                  <c:v>1.31579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36-4485-95C8-E64E37331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6125343"/>
        <c:axId val="1916124927"/>
      </c:scatterChart>
      <c:valAx>
        <c:axId val="1916125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16124927"/>
        <c:crosses val="autoZero"/>
        <c:crossBetween val="midCat"/>
      </c:valAx>
      <c:valAx>
        <c:axId val="1916124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161253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 05-0'!$B$1</c:f>
              <c:strCache>
                <c:ptCount val="1"/>
                <c:pt idx="0">
                  <c:v>Column2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 05-0'!$A$2:$A$44</c:f>
              <c:numCache>
                <c:formatCode>General</c:formatCode>
                <c:ptCount val="43"/>
                <c:pt idx="0">
                  <c:v>0</c:v>
                </c:pt>
                <c:pt idx="1">
                  <c:v>0.08</c:v>
                </c:pt>
                <c:pt idx="2">
                  <c:v>0.16</c:v>
                </c:pt>
                <c:pt idx="3">
                  <c:v>0.24000099999999999</c:v>
                </c:pt>
                <c:pt idx="4">
                  <c:v>0.32000099999999998</c:v>
                </c:pt>
                <c:pt idx="5">
                  <c:v>0.4</c:v>
                </c:pt>
                <c:pt idx="6">
                  <c:v>0.48</c:v>
                </c:pt>
                <c:pt idx="7">
                  <c:v>0.56000099999999997</c:v>
                </c:pt>
                <c:pt idx="8">
                  <c:v>0.64000100000000004</c:v>
                </c:pt>
                <c:pt idx="9">
                  <c:v>0.72</c:v>
                </c:pt>
                <c:pt idx="10">
                  <c:v>0.80000099999999996</c:v>
                </c:pt>
                <c:pt idx="11">
                  <c:v>0.88000100000000003</c:v>
                </c:pt>
                <c:pt idx="12">
                  <c:v>0.96</c:v>
                </c:pt>
                <c:pt idx="13">
                  <c:v>1.040001</c:v>
                </c:pt>
                <c:pt idx="14">
                  <c:v>1.120001</c:v>
                </c:pt>
                <c:pt idx="15">
                  <c:v>1.2000010000000001</c:v>
                </c:pt>
                <c:pt idx="16">
                  <c:v>1.28</c:v>
                </c:pt>
                <c:pt idx="17">
                  <c:v>1.36</c:v>
                </c:pt>
                <c:pt idx="18">
                  <c:v>1.44</c:v>
                </c:pt>
                <c:pt idx="19">
                  <c:v>1.5200009999999999</c:v>
                </c:pt>
                <c:pt idx="20">
                  <c:v>1.600001</c:v>
                </c:pt>
                <c:pt idx="21">
                  <c:v>1.68</c:v>
                </c:pt>
                <c:pt idx="22">
                  <c:v>1.7600009999999999</c:v>
                </c:pt>
                <c:pt idx="23">
                  <c:v>1.840001</c:v>
                </c:pt>
                <c:pt idx="24">
                  <c:v>1.9200010000000001</c:v>
                </c:pt>
                <c:pt idx="25">
                  <c:v>2.0000010000000001</c:v>
                </c:pt>
                <c:pt idx="26">
                  <c:v>2.08</c:v>
                </c:pt>
                <c:pt idx="27">
                  <c:v>2.16</c:v>
                </c:pt>
                <c:pt idx="28">
                  <c:v>2.2400000000000002</c:v>
                </c:pt>
                <c:pt idx="29">
                  <c:v>2.320001</c:v>
                </c:pt>
                <c:pt idx="30">
                  <c:v>2.4</c:v>
                </c:pt>
                <c:pt idx="31">
                  <c:v>2.48</c:v>
                </c:pt>
                <c:pt idx="32">
                  <c:v>2.5600010000000002</c:v>
                </c:pt>
                <c:pt idx="33">
                  <c:v>2.64</c:v>
                </c:pt>
                <c:pt idx="34">
                  <c:v>2.72</c:v>
                </c:pt>
                <c:pt idx="35">
                  <c:v>2.800001</c:v>
                </c:pt>
                <c:pt idx="36">
                  <c:v>2.880001</c:v>
                </c:pt>
                <c:pt idx="37">
                  <c:v>2.96</c:v>
                </c:pt>
                <c:pt idx="38">
                  <c:v>3.0400010000000002</c:v>
                </c:pt>
                <c:pt idx="39">
                  <c:v>3.1200009999999998</c:v>
                </c:pt>
                <c:pt idx="40">
                  <c:v>3.2000009999999999</c:v>
                </c:pt>
                <c:pt idx="41">
                  <c:v>3.2800009999999999</c:v>
                </c:pt>
                <c:pt idx="42">
                  <c:v>3.360001</c:v>
                </c:pt>
              </c:numCache>
            </c:numRef>
          </c:xVal>
          <c:yVal>
            <c:numRef>
              <c:f>'1 05-0'!$B$2:$B$44</c:f>
              <c:numCache>
                <c:formatCode>General</c:formatCode>
                <c:ptCount val="43"/>
                <c:pt idx="0">
                  <c:v>0</c:v>
                </c:pt>
                <c:pt idx="1">
                  <c:v>162.684877</c:v>
                </c:pt>
                <c:pt idx="2">
                  <c:v>169.516694</c:v>
                </c:pt>
                <c:pt idx="3">
                  <c:v>140.024924</c:v>
                </c:pt>
                <c:pt idx="4">
                  <c:v>119.484465</c:v>
                </c:pt>
                <c:pt idx="5">
                  <c:v>117.907121</c:v>
                </c:pt>
                <c:pt idx="6">
                  <c:v>117.89473700000001</c:v>
                </c:pt>
                <c:pt idx="7">
                  <c:v>117.900457</c:v>
                </c:pt>
                <c:pt idx="8">
                  <c:v>117.391756</c:v>
                </c:pt>
                <c:pt idx="9">
                  <c:v>118.469177</c:v>
                </c:pt>
                <c:pt idx="10">
                  <c:v>118.95285</c:v>
                </c:pt>
                <c:pt idx="11">
                  <c:v>120.54442</c:v>
                </c:pt>
                <c:pt idx="12">
                  <c:v>121.67438</c:v>
                </c:pt>
                <c:pt idx="13">
                  <c:v>123.234053</c:v>
                </c:pt>
                <c:pt idx="14">
                  <c:v>125.41131</c:v>
                </c:pt>
                <c:pt idx="15">
                  <c:v>130.58043900000001</c:v>
                </c:pt>
                <c:pt idx="16">
                  <c:v>135.85777999999999</c:v>
                </c:pt>
                <c:pt idx="17">
                  <c:v>143.74104</c:v>
                </c:pt>
                <c:pt idx="18">
                  <c:v>152.15287699999999</c:v>
                </c:pt>
                <c:pt idx="19">
                  <c:v>156.92668599999999</c:v>
                </c:pt>
                <c:pt idx="20">
                  <c:v>160.55778100000001</c:v>
                </c:pt>
                <c:pt idx="21">
                  <c:v>166.37915699999999</c:v>
                </c:pt>
                <c:pt idx="22">
                  <c:v>175.81460799999999</c:v>
                </c:pt>
                <c:pt idx="23">
                  <c:v>186.36449500000001</c:v>
                </c:pt>
                <c:pt idx="24">
                  <c:v>197.40153699999999</c:v>
                </c:pt>
                <c:pt idx="25">
                  <c:v>203.168679</c:v>
                </c:pt>
                <c:pt idx="26">
                  <c:v>213.69447099999999</c:v>
                </c:pt>
                <c:pt idx="27">
                  <c:v>211.641693</c:v>
                </c:pt>
                <c:pt idx="28">
                  <c:v>198.95374799999999</c:v>
                </c:pt>
                <c:pt idx="29">
                  <c:v>177.92080799999999</c:v>
                </c:pt>
                <c:pt idx="30">
                  <c:v>166.91834299999999</c:v>
                </c:pt>
                <c:pt idx="31">
                  <c:v>498.56200699999999</c:v>
                </c:pt>
                <c:pt idx="32">
                  <c:v>24.990157</c:v>
                </c:pt>
                <c:pt idx="33">
                  <c:v>31.523232</c:v>
                </c:pt>
                <c:pt idx="34">
                  <c:v>12.218165000000001</c:v>
                </c:pt>
                <c:pt idx="35">
                  <c:v>32.385427</c:v>
                </c:pt>
                <c:pt idx="36">
                  <c:v>5.3921270000000003</c:v>
                </c:pt>
                <c:pt idx="37">
                  <c:v>7.9695450000000001</c:v>
                </c:pt>
                <c:pt idx="38">
                  <c:v>18.528376000000002</c:v>
                </c:pt>
                <c:pt idx="39">
                  <c:v>3.6000899999999998</c:v>
                </c:pt>
                <c:pt idx="40">
                  <c:v>10.371594999999999</c:v>
                </c:pt>
                <c:pt idx="41">
                  <c:v>9.9999999999999995E-7</c:v>
                </c:pt>
                <c:pt idx="42">
                  <c:v>9.9999999999999995E-7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13-4073-8D52-923F5E00D0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566015"/>
        <c:axId val="32567263"/>
      </c:scatterChart>
      <c:valAx>
        <c:axId val="32566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2567263"/>
        <c:crosses val="autoZero"/>
        <c:crossBetween val="midCat"/>
      </c:valAx>
      <c:valAx>
        <c:axId val="3256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25660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'0 95-0'!$B$1</c:f>
              <c:strCache>
                <c:ptCount val="1"/>
                <c:pt idx="0">
                  <c:v>Column2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 95-0'!$A$2:$A$49</c:f>
              <c:numCache>
                <c:formatCode>General</c:formatCode>
                <c:ptCount val="48"/>
                <c:pt idx="0">
                  <c:v>0</c:v>
                </c:pt>
                <c:pt idx="1">
                  <c:v>0.08</c:v>
                </c:pt>
                <c:pt idx="2">
                  <c:v>0.16</c:v>
                </c:pt>
                <c:pt idx="3">
                  <c:v>0.24</c:v>
                </c:pt>
                <c:pt idx="4">
                  <c:v>0.32000099999999998</c:v>
                </c:pt>
                <c:pt idx="5">
                  <c:v>0.4</c:v>
                </c:pt>
                <c:pt idx="6">
                  <c:v>0.48000100000000001</c:v>
                </c:pt>
                <c:pt idx="7">
                  <c:v>0.56000000000000005</c:v>
                </c:pt>
                <c:pt idx="8">
                  <c:v>0.64000100000000004</c:v>
                </c:pt>
                <c:pt idx="9">
                  <c:v>0.720001</c:v>
                </c:pt>
                <c:pt idx="10">
                  <c:v>0.8</c:v>
                </c:pt>
                <c:pt idx="11">
                  <c:v>0.88000100000000003</c:v>
                </c:pt>
                <c:pt idx="12">
                  <c:v>0.96000099999999999</c:v>
                </c:pt>
                <c:pt idx="13">
                  <c:v>1.040001</c:v>
                </c:pt>
                <c:pt idx="14">
                  <c:v>1.1200000000000001</c:v>
                </c:pt>
                <c:pt idx="15">
                  <c:v>1.2000010000000001</c:v>
                </c:pt>
                <c:pt idx="16">
                  <c:v>1.28</c:v>
                </c:pt>
                <c:pt idx="17">
                  <c:v>1.360001</c:v>
                </c:pt>
                <c:pt idx="18">
                  <c:v>1.44</c:v>
                </c:pt>
                <c:pt idx="19">
                  <c:v>1.5200009999999999</c:v>
                </c:pt>
                <c:pt idx="20">
                  <c:v>1.600001</c:v>
                </c:pt>
                <c:pt idx="21">
                  <c:v>1.68</c:v>
                </c:pt>
                <c:pt idx="22">
                  <c:v>1.7600009999999999</c:v>
                </c:pt>
                <c:pt idx="23">
                  <c:v>1.84</c:v>
                </c:pt>
                <c:pt idx="24">
                  <c:v>1.92</c:v>
                </c:pt>
                <c:pt idx="25">
                  <c:v>2.0000010000000001</c:v>
                </c:pt>
                <c:pt idx="26">
                  <c:v>2.0800010000000002</c:v>
                </c:pt>
                <c:pt idx="27">
                  <c:v>2.1600009999999998</c:v>
                </c:pt>
                <c:pt idx="28">
                  <c:v>2.2400000000000002</c:v>
                </c:pt>
                <c:pt idx="29">
                  <c:v>2.3199999999999998</c:v>
                </c:pt>
                <c:pt idx="30">
                  <c:v>2.4000010000000001</c:v>
                </c:pt>
                <c:pt idx="31">
                  <c:v>2.4800010000000001</c:v>
                </c:pt>
                <c:pt idx="32">
                  <c:v>2.5600010000000002</c:v>
                </c:pt>
                <c:pt idx="33">
                  <c:v>2.6400009999999998</c:v>
                </c:pt>
                <c:pt idx="34">
                  <c:v>2.7200009999999999</c:v>
                </c:pt>
                <c:pt idx="35">
                  <c:v>2.800001</c:v>
                </c:pt>
                <c:pt idx="36">
                  <c:v>2.88</c:v>
                </c:pt>
                <c:pt idx="37">
                  <c:v>2.9600010000000001</c:v>
                </c:pt>
                <c:pt idx="38">
                  <c:v>3.04</c:v>
                </c:pt>
                <c:pt idx="39">
                  <c:v>3.1200009999999998</c:v>
                </c:pt>
                <c:pt idx="40">
                  <c:v>3.2</c:v>
                </c:pt>
                <c:pt idx="41">
                  <c:v>3.28</c:v>
                </c:pt>
                <c:pt idx="42">
                  <c:v>3.36</c:v>
                </c:pt>
                <c:pt idx="43">
                  <c:v>3.4400010000000001</c:v>
                </c:pt>
                <c:pt idx="44">
                  <c:v>3.5200010000000002</c:v>
                </c:pt>
                <c:pt idx="45">
                  <c:v>3.6000009999999998</c:v>
                </c:pt>
                <c:pt idx="46">
                  <c:v>3.6800009999999999</c:v>
                </c:pt>
                <c:pt idx="47">
                  <c:v>3.7600009999999999</c:v>
                </c:pt>
              </c:numCache>
            </c:numRef>
          </c:xVal>
          <c:yVal>
            <c:numRef>
              <c:f>'0 95-0'!$B$2:$B$49</c:f>
              <c:numCache>
                <c:formatCode>General</c:formatCode>
                <c:ptCount val="48"/>
                <c:pt idx="0">
                  <c:v>0</c:v>
                </c:pt>
                <c:pt idx="1">
                  <c:v>163.77022500000001</c:v>
                </c:pt>
                <c:pt idx="2">
                  <c:v>162.63986700000001</c:v>
                </c:pt>
                <c:pt idx="3">
                  <c:v>139.51325299999999</c:v>
                </c:pt>
                <c:pt idx="4">
                  <c:v>128.969042</c:v>
                </c:pt>
                <c:pt idx="5">
                  <c:v>130.532163</c:v>
                </c:pt>
                <c:pt idx="6">
                  <c:v>134.736842</c:v>
                </c:pt>
                <c:pt idx="7">
                  <c:v>136.33103</c:v>
                </c:pt>
                <c:pt idx="8">
                  <c:v>137.909516</c:v>
                </c:pt>
                <c:pt idx="9">
                  <c:v>139.48911000000001</c:v>
                </c:pt>
                <c:pt idx="10">
                  <c:v>141.103804</c:v>
                </c:pt>
                <c:pt idx="11">
                  <c:v>142.640581</c:v>
                </c:pt>
                <c:pt idx="12">
                  <c:v>146.88484299999999</c:v>
                </c:pt>
                <c:pt idx="13">
                  <c:v>149.011135</c:v>
                </c:pt>
                <c:pt idx="14">
                  <c:v>150.04086699999999</c:v>
                </c:pt>
                <c:pt idx="15">
                  <c:v>150.08366100000001</c:v>
                </c:pt>
                <c:pt idx="16">
                  <c:v>151.075639</c:v>
                </c:pt>
                <c:pt idx="17">
                  <c:v>149.499042</c:v>
                </c:pt>
                <c:pt idx="18">
                  <c:v>153.70269400000001</c:v>
                </c:pt>
                <c:pt idx="19">
                  <c:v>155.31232199999999</c:v>
                </c:pt>
                <c:pt idx="20">
                  <c:v>165.27162200000001</c:v>
                </c:pt>
                <c:pt idx="21">
                  <c:v>168.508771</c:v>
                </c:pt>
                <c:pt idx="22">
                  <c:v>168.46797900000001</c:v>
                </c:pt>
                <c:pt idx="23">
                  <c:v>163.714348</c:v>
                </c:pt>
                <c:pt idx="24">
                  <c:v>156.850742</c:v>
                </c:pt>
                <c:pt idx="25">
                  <c:v>161.78440399999999</c:v>
                </c:pt>
                <c:pt idx="26">
                  <c:v>161.074781</c:v>
                </c:pt>
                <c:pt idx="27">
                  <c:v>166.360467</c:v>
                </c:pt>
                <c:pt idx="28">
                  <c:v>166.880133</c:v>
                </c:pt>
                <c:pt idx="29">
                  <c:v>157.943332</c:v>
                </c:pt>
                <c:pt idx="30">
                  <c:v>134.586613</c:v>
                </c:pt>
                <c:pt idx="31">
                  <c:v>100.393519</c:v>
                </c:pt>
                <c:pt idx="32">
                  <c:v>189.24373399999999</c:v>
                </c:pt>
                <c:pt idx="33">
                  <c:v>46.688378999999998</c:v>
                </c:pt>
                <c:pt idx="34">
                  <c:v>20.626231000000001</c:v>
                </c:pt>
                <c:pt idx="35">
                  <c:v>28.296655999999999</c:v>
                </c:pt>
                <c:pt idx="36">
                  <c:v>13.346574</c:v>
                </c:pt>
                <c:pt idx="37">
                  <c:v>179.40907200000001</c:v>
                </c:pt>
                <c:pt idx="38">
                  <c:v>24.181269</c:v>
                </c:pt>
                <c:pt idx="39">
                  <c:v>21.815045999999999</c:v>
                </c:pt>
                <c:pt idx="40">
                  <c:v>15.086653</c:v>
                </c:pt>
                <c:pt idx="41">
                  <c:v>0.65789500000000001</c:v>
                </c:pt>
                <c:pt idx="42">
                  <c:v>7.4432299999999998</c:v>
                </c:pt>
                <c:pt idx="43">
                  <c:v>9.9999999999999995E-7</c:v>
                </c:pt>
                <c:pt idx="44">
                  <c:v>9.9999999999999995E-7</c:v>
                </c:pt>
                <c:pt idx="45">
                  <c:v>9.9999999999999995E-7</c:v>
                </c:pt>
                <c:pt idx="46">
                  <c:v>9.9999999999999995E-7</c:v>
                </c:pt>
                <c:pt idx="47">
                  <c:v>9.9999999999999995E-7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6-412F-9554-CFDF074189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5727087"/>
        <c:axId val="675730831"/>
      </c:scatterChart>
      <c:valAx>
        <c:axId val="675727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5730831"/>
        <c:crosses val="autoZero"/>
        <c:crossBetween val="midCat"/>
      </c:valAx>
      <c:valAx>
        <c:axId val="675730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5727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176212</xdr:colOff>
      <xdr:row>24</xdr:row>
      <xdr:rowOff>57150</xdr:rowOff>
    </xdr:from>
    <xdr:to>
      <xdr:col>12</xdr:col>
      <xdr:colOff>633412</xdr:colOff>
      <xdr:row>35</xdr:row>
      <xdr:rowOff>180975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742BCDE9-C2F9-41F9-9E91-B4C4D2FF0D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176212</xdr:colOff>
      <xdr:row>9</xdr:row>
      <xdr:rowOff>57150</xdr:rowOff>
    </xdr:from>
    <xdr:to>
      <xdr:col>12</xdr:col>
      <xdr:colOff>633412</xdr:colOff>
      <xdr:row>20</xdr:row>
      <xdr:rowOff>180975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DB47B8EF-CC9B-4ECE-BF74-56E199CE7B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176212</xdr:colOff>
      <xdr:row>9</xdr:row>
      <xdr:rowOff>57150</xdr:rowOff>
    </xdr:from>
    <xdr:to>
      <xdr:col>12</xdr:col>
      <xdr:colOff>633412</xdr:colOff>
      <xdr:row>20</xdr:row>
      <xdr:rowOff>180975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E5A98CA-9C4E-4037-9B26-D46EA5A44B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graph\&#23494;&#24230;&#24046;\&#12414;&#12392;&#12417;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ylon-27"/>
      <sheetName val="nylon-0"/>
      <sheetName val="0.2-al-0"/>
      <sheetName val="0.2-al-27"/>
      <sheetName val="0.2-alumina-0"/>
      <sheetName val="0.2-alumina-27"/>
      <sheetName val="0.2-brass-27"/>
      <sheetName val="0.2-brass-0"/>
      <sheetName val="0.2-stainless-27"/>
      <sheetName val="0.2-stainless-0"/>
      <sheetName val="0.5-al-27"/>
      <sheetName val="0.5-al-0"/>
      <sheetName val="0.5-alumina-0"/>
      <sheetName val="0.5-alumina-27"/>
      <sheetName val="0.5-brass-27"/>
      <sheetName val="0.5-brass-0"/>
      <sheetName val="0.5-stainless-27"/>
      <sheetName val="0.5-stainless-0"/>
      <sheetName val="シュミレイト"/>
      <sheetName val="0.7-al-27"/>
      <sheetName val="0.7-al-0"/>
      <sheetName val="0.7-alumina-27"/>
      <sheetName val="0.7-alumina-0"/>
      <sheetName val="0.7-stainless-27"/>
      <sheetName val="0.7-stainless-0"/>
      <sheetName val="0.7-brass-27"/>
      <sheetName val="0.7-brass-0"/>
      <sheetName val="1-al-re-27"/>
      <sheetName val="1-al-re-0"/>
      <sheetName val="1-alumina-27"/>
      <sheetName val="1-alumina-0"/>
      <sheetName val="1.3-stainless-27"/>
      <sheetName val="1.3-stainless-0"/>
      <sheetName val="1.3-al-27"/>
      <sheetName val="1.3-al-0"/>
      <sheetName val="1.3-alumina-27"/>
      <sheetName val="1.3-alumina-0"/>
      <sheetName val="1.3-brass-27"/>
      <sheetName val="1.3-brass-0"/>
      <sheetName val="0.5-al-2-27"/>
      <sheetName val="0.5-al-2-0"/>
      <sheetName val="0.2,0.5"/>
      <sheetName val="0.7"/>
      <sheetName val="1"/>
      <sheetName val="1.3"/>
      <sheetName val="all"/>
      <sheetName val="τまとめ"/>
      <sheetName val="csv_out"/>
      <sheetName val="cs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>
        <row r="2">
          <cell r="A2">
            <v>0</v>
          </cell>
        </row>
      </sheetData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9F1CA953-D410-4A71-BDBC-014431B3DDFF}" autoFormatId="20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737A0CFB-5CA4-4FC4-837D-8911F0BC6AA4}" autoFormatId="20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7D3F9419-5F04-465B-9163-A572C4893209}" autoFormatId="20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A7A9C96A-90AB-486E-92F4-1994330B703C}" autoFormatId="20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F0FB87B9-94B5-4995-8B02-0A9317AA428A}" autoFormatId="20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EFF3173-EF65-4B62-9998-2A5D719B3B70}" autoFormatId="20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71F5361-162D-4434-9DF3-F76C10C81FDF}" name="_1_27" displayName="_1_27" ref="A1:C43" tableType="queryTable" totalsRowShown="0">
  <autoFilter ref="A1:C43" xr:uid="{D71F5361-162D-4434-9DF3-F76C10C81FDF}"/>
  <tableColumns count="3">
    <tableColumn id="1" xr3:uid="{688A55DA-8521-4191-8BC1-130BBB7D051B}" uniqueName="1" name="Column1" queryTableFieldId="1"/>
    <tableColumn id="2" xr3:uid="{B7F3BCD4-B8D4-43B8-9D08-5860A22EFA4A}" uniqueName="2" name="Column2" queryTableFieldId="2"/>
    <tableColumn id="3" xr3:uid="{50404E5F-CC85-4280-9639-A64F6B49FCE0}" uniqueName="3" name="Column3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37378BF-BC51-4E2E-AFE8-A6B6E78ECA55}" name="_1_0" displayName="_1_0" ref="A1:C44" tableType="queryTable" totalsRowShown="0">
  <autoFilter ref="A1:C44" xr:uid="{937378BF-BC51-4E2E-AFE8-A6B6E78ECA55}"/>
  <tableColumns count="3">
    <tableColumn id="1" xr3:uid="{1DDA073E-6A8C-4E70-A786-0473E4BEC35A}" uniqueName="1" name="Column1" queryTableFieldId="1"/>
    <tableColumn id="2" xr3:uid="{9ED19A61-D362-4CFF-9A13-CCE9514AFDAD}" uniqueName="2" name="Column2" queryTableFieldId="2"/>
    <tableColumn id="3" xr3:uid="{8539A333-8D26-4D49-B6C5-2829383B9889}" uniqueName="3" name="Column3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143D07A-6AF4-4F62-8F23-B5B6F8928D75}" name="_1_05_27" displayName="_1_05_27" ref="A1:C43" tableType="queryTable" totalsRowShown="0">
  <autoFilter ref="A1:C43" xr:uid="{C143D07A-6AF4-4F62-8F23-B5B6F8928D75}"/>
  <tableColumns count="3">
    <tableColumn id="1" xr3:uid="{23ED8A54-D4C3-4EAC-8A42-66330E36CA06}" uniqueName="1" name="Column1" queryTableFieldId="1"/>
    <tableColumn id="2" xr3:uid="{D584989B-4B9C-49C9-A644-276436F31DEF}" uniqueName="2" name="Column2" queryTableFieldId="2"/>
    <tableColumn id="3" xr3:uid="{E03F90FD-E596-466C-9B60-384FED25DFE9}" uniqueName="3" name="Column3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D1028E7-9669-4152-A2DA-202DF10BD1F8}" name="_1_05_0" displayName="_1_05_0" ref="A1:C44" tableType="queryTable" totalsRowShown="0">
  <autoFilter ref="A1:C44" xr:uid="{DD1028E7-9669-4152-A2DA-202DF10BD1F8}"/>
  <tableColumns count="3">
    <tableColumn id="1" xr3:uid="{EBCEA09B-AADA-4FFB-B971-D0DF6B41616C}" uniqueName="1" name="Column1" queryTableFieldId="1"/>
    <tableColumn id="2" xr3:uid="{5B0BCD5C-DA87-4C95-82B2-B00F72EC6126}" uniqueName="2" name="Column2" queryTableFieldId="2"/>
    <tableColumn id="3" xr3:uid="{8AC716C9-6617-4974-AE47-4DB5EAA79E01}" uniqueName="3" name="Column3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69F602-35C4-4257-8D76-B90C119E8151}" name="_0_95_27" displayName="_0_95_27" ref="A1:C48" tableType="queryTable" totalsRowShown="0">
  <autoFilter ref="A1:C48" xr:uid="{C869F602-35C4-4257-8D76-B90C119E8151}"/>
  <tableColumns count="3">
    <tableColumn id="1" xr3:uid="{71A173ED-0E13-42AD-8F49-D63BAD9E6F6C}" uniqueName="1" name="Column1" queryTableFieldId="1"/>
    <tableColumn id="2" xr3:uid="{9218D99C-6D94-4672-A02D-F880B7B380A2}" uniqueName="2" name="Column2" queryTableFieldId="2"/>
    <tableColumn id="3" xr3:uid="{238928F1-D111-43B6-9D4E-D76BF21F65EC}" uniqueName="3" name="Column3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5F333B-36B3-46C4-B5E8-5E783F97A73D}" name="_0_95_0" displayName="_0_95_0" ref="A1:C49" tableType="queryTable" totalsRowShown="0">
  <autoFilter ref="A1:C49" xr:uid="{CF5F333B-36B3-46C4-B5E8-5E783F97A73D}"/>
  <tableColumns count="3">
    <tableColumn id="1" xr3:uid="{C68001C7-9281-4E11-9627-90C4843936B4}" uniqueName="1" name="Column1" queryTableFieldId="1"/>
    <tableColumn id="2" xr3:uid="{5E868F4F-A206-4730-B5CC-0AAF1F365688}" uniqueName="2" name="Column2" queryTableFieldId="2"/>
    <tableColumn id="3" xr3:uid="{3E4FC4E7-5A46-41D8-864B-9565D809E0C4}" uniqueName="3" name="Column3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A62FA-547C-41E3-8628-28C5D0AD355E}">
  <dimension ref="A1:C43"/>
  <sheetViews>
    <sheetView workbookViewId="0"/>
  </sheetViews>
  <sheetFormatPr defaultRowHeight="18.75"/>
  <cols>
    <col min="1" max="3" width="11.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0.08</v>
      </c>
      <c r="B3">
        <v>150.01379499999999</v>
      </c>
      <c r="C3">
        <v>5.766915</v>
      </c>
    </row>
    <row r="4" spans="1:3">
      <c r="A4">
        <v>0.160001</v>
      </c>
      <c r="B4">
        <v>141.73723699999999</v>
      </c>
      <c r="C4">
        <v>17.233174000000002</v>
      </c>
    </row>
    <row r="5" spans="1:3">
      <c r="A5">
        <v>0.24</v>
      </c>
      <c r="B5">
        <v>125.302637</v>
      </c>
      <c r="C5">
        <v>10.595687</v>
      </c>
    </row>
    <row r="6" spans="1:3">
      <c r="A6">
        <v>0.32000099999999998</v>
      </c>
      <c r="B6">
        <v>111.59704000000001</v>
      </c>
      <c r="C6">
        <v>6.368722</v>
      </c>
    </row>
    <row r="7" spans="1:3">
      <c r="A7">
        <v>0.4</v>
      </c>
      <c r="B7">
        <v>123.18010099999999</v>
      </c>
      <c r="C7">
        <v>6.3213189999999999</v>
      </c>
    </row>
    <row r="8" spans="1:3">
      <c r="A8">
        <v>0.48000100000000001</v>
      </c>
      <c r="B8">
        <v>130</v>
      </c>
      <c r="C8">
        <v>3.5696469999999998</v>
      </c>
    </row>
    <row r="9" spans="1:3">
      <c r="A9">
        <v>0.56000000000000005</v>
      </c>
      <c r="B9">
        <v>131.06316100000001</v>
      </c>
      <c r="C9">
        <v>3.0705740000000001</v>
      </c>
    </row>
    <row r="10" spans="1:3">
      <c r="A10">
        <v>0.64</v>
      </c>
      <c r="B10">
        <v>132.12095600000001</v>
      </c>
      <c r="C10">
        <v>4.2115530000000003</v>
      </c>
    </row>
    <row r="11" spans="1:3">
      <c r="A11">
        <v>0.72</v>
      </c>
      <c r="B11">
        <v>135.861073</v>
      </c>
      <c r="C11">
        <v>2.67258</v>
      </c>
    </row>
    <row r="12" spans="1:3">
      <c r="A12">
        <v>0.8</v>
      </c>
      <c r="B12">
        <v>140.02971400000001</v>
      </c>
      <c r="C12">
        <v>5.101788</v>
      </c>
    </row>
    <row r="13" spans="1:3">
      <c r="A13">
        <v>0.88</v>
      </c>
      <c r="B13">
        <v>139.56617199999999</v>
      </c>
      <c r="C13">
        <v>5.3112000000000004</v>
      </c>
    </row>
    <row r="14" spans="1:3">
      <c r="A14">
        <v>0.96</v>
      </c>
      <c r="B14">
        <v>144.77055200000001</v>
      </c>
      <c r="C14">
        <v>6.652622</v>
      </c>
    </row>
    <row r="15" spans="1:3">
      <c r="A15">
        <v>1.040001</v>
      </c>
      <c r="B15">
        <v>152.66422299999999</v>
      </c>
      <c r="C15">
        <v>10.644377</v>
      </c>
    </row>
    <row r="16" spans="1:3">
      <c r="A16">
        <v>1.1200000000000001</v>
      </c>
      <c r="B16">
        <v>158.99172300000001</v>
      </c>
      <c r="C16">
        <v>12.730869999999999</v>
      </c>
    </row>
    <row r="17" spans="1:3">
      <c r="A17">
        <v>1.2</v>
      </c>
      <c r="B17">
        <v>165.387923</v>
      </c>
      <c r="C17">
        <v>15.209291</v>
      </c>
    </row>
    <row r="18" spans="1:3">
      <c r="A18">
        <v>1.28</v>
      </c>
      <c r="B18">
        <v>170.54671400000001</v>
      </c>
      <c r="C18">
        <v>11.696584</v>
      </c>
    </row>
    <row r="19" spans="1:3">
      <c r="A19">
        <v>1.360001</v>
      </c>
      <c r="B19">
        <v>174.32142400000001</v>
      </c>
      <c r="C19">
        <v>12.337234</v>
      </c>
    </row>
    <row r="20" spans="1:3">
      <c r="A20">
        <v>1.44</v>
      </c>
      <c r="B20">
        <v>172.121354</v>
      </c>
      <c r="C20">
        <v>11.361662000000001</v>
      </c>
    </row>
    <row r="21" spans="1:3">
      <c r="A21">
        <v>1.5200009999999999</v>
      </c>
      <c r="B21">
        <v>185.504841</v>
      </c>
      <c r="C21">
        <v>12.427215</v>
      </c>
    </row>
    <row r="22" spans="1:3">
      <c r="A22">
        <v>1.6</v>
      </c>
      <c r="B22">
        <v>187.92028500000001</v>
      </c>
      <c r="C22">
        <v>19.311838999999999</v>
      </c>
    </row>
    <row r="23" spans="1:3">
      <c r="A23">
        <v>1.6800010000000001</v>
      </c>
      <c r="B23">
        <v>208.97497799999999</v>
      </c>
      <c r="C23">
        <v>14.262525</v>
      </c>
    </row>
    <row r="24" spans="1:3">
      <c r="A24">
        <v>1.7600009999999999</v>
      </c>
      <c r="B24">
        <v>223.17970800000001</v>
      </c>
      <c r="C24">
        <v>11.456928</v>
      </c>
    </row>
    <row r="25" spans="1:3">
      <c r="A25">
        <v>1.84</v>
      </c>
      <c r="B25">
        <v>228.485005</v>
      </c>
      <c r="C25">
        <v>11.810072999999999</v>
      </c>
    </row>
    <row r="26" spans="1:3">
      <c r="A26">
        <v>1.92</v>
      </c>
      <c r="B26">
        <v>228.45115799999999</v>
      </c>
      <c r="C26">
        <v>8.7175919999999998</v>
      </c>
    </row>
    <row r="27" spans="1:3">
      <c r="A27">
        <v>2</v>
      </c>
      <c r="B27">
        <v>226.405843</v>
      </c>
      <c r="C27">
        <v>14.631417000000001</v>
      </c>
    </row>
    <row r="28" spans="1:3">
      <c r="A28">
        <v>2.0800010000000002</v>
      </c>
      <c r="B28">
        <v>227.90384599999999</v>
      </c>
      <c r="C28">
        <v>16.016017999999999</v>
      </c>
    </row>
    <row r="29" spans="1:3">
      <c r="A29">
        <v>2.1600009999999998</v>
      </c>
      <c r="B29">
        <v>191.59871200000001</v>
      </c>
      <c r="C29">
        <v>92.834198000000001</v>
      </c>
    </row>
    <row r="30" spans="1:3">
      <c r="A30">
        <v>2.2400009999999999</v>
      </c>
      <c r="B30">
        <v>155.89386400000001</v>
      </c>
      <c r="C30">
        <v>78.342494000000002</v>
      </c>
    </row>
    <row r="31" spans="1:3">
      <c r="A31">
        <v>2.3199999999999998</v>
      </c>
      <c r="B31">
        <v>48.221977000000003</v>
      </c>
      <c r="C31">
        <v>28.296284</v>
      </c>
    </row>
    <row r="32" spans="1:3">
      <c r="A32">
        <v>2.4</v>
      </c>
      <c r="B32">
        <v>42.692843000000003</v>
      </c>
      <c r="C32">
        <v>41.022692999999997</v>
      </c>
    </row>
    <row r="33" spans="1:3">
      <c r="A33">
        <v>2.4800010000000001</v>
      </c>
      <c r="B33">
        <v>6.8607620000000002</v>
      </c>
      <c r="C33">
        <v>4.0794439999999996</v>
      </c>
    </row>
    <row r="34" spans="1:3">
      <c r="A34">
        <v>2.5600010000000002</v>
      </c>
      <c r="B34">
        <v>2.2295099999999999</v>
      </c>
      <c r="C34">
        <v>2.1736089999999999</v>
      </c>
    </row>
    <row r="35" spans="1:3">
      <c r="A35">
        <v>2.6400009999999998</v>
      </c>
      <c r="B35">
        <v>3.0689220000000001</v>
      </c>
      <c r="C35">
        <v>6.1378440000000003</v>
      </c>
    </row>
    <row r="36" spans="1:3">
      <c r="A36">
        <v>2.72</v>
      </c>
      <c r="B36">
        <v>4.8479489999999998</v>
      </c>
      <c r="C36">
        <v>7.1616780000000002</v>
      </c>
    </row>
    <row r="37" spans="1:3">
      <c r="A37">
        <v>2.800001</v>
      </c>
      <c r="B37">
        <v>9.6043620000000001</v>
      </c>
      <c r="C37">
        <v>19.208722999999999</v>
      </c>
    </row>
    <row r="38" spans="1:3">
      <c r="A38">
        <v>2.880001</v>
      </c>
      <c r="B38">
        <v>21.969695999999999</v>
      </c>
      <c r="C38">
        <v>27.055755999999999</v>
      </c>
    </row>
    <row r="39" spans="1:3">
      <c r="A39">
        <v>2.9600010000000001</v>
      </c>
      <c r="B39">
        <v>17.593620000000001</v>
      </c>
      <c r="C39">
        <v>29.970331000000002</v>
      </c>
    </row>
    <row r="40" spans="1:3">
      <c r="A40">
        <v>3.04</v>
      </c>
      <c r="B40">
        <v>26.973685</v>
      </c>
      <c r="C40">
        <v>46.719791000000001</v>
      </c>
    </row>
    <row r="41" spans="1:3">
      <c r="A41">
        <v>3.12</v>
      </c>
      <c r="B41">
        <v>1.471098</v>
      </c>
      <c r="C41">
        <v>2.5480149999999999</v>
      </c>
    </row>
    <row r="42" spans="1:3">
      <c r="A42">
        <v>3.2</v>
      </c>
      <c r="B42">
        <v>20.850639999999999</v>
      </c>
      <c r="C42">
        <v>29.487257</v>
      </c>
    </row>
    <row r="43" spans="1:3">
      <c r="A43">
        <v>3.2800009999999999</v>
      </c>
      <c r="B43">
        <v>42.432937000000003</v>
      </c>
      <c r="C43">
        <v>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4DA14-BDA9-417A-97D0-F216AC69A7E9}">
  <dimension ref="A1:C44"/>
  <sheetViews>
    <sheetView topLeftCell="A13" workbookViewId="0">
      <selection activeCell="A2" sqref="A2:B44"/>
    </sheetView>
  </sheetViews>
  <sheetFormatPr defaultRowHeight="18.75"/>
  <cols>
    <col min="1" max="3" width="11.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0.08</v>
      </c>
      <c r="B3">
        <v>153.276715</v>
      </c>
      <c r="C3">
        <v>8.2810269999999999</v>
      </c>
    </row>
    <row r="4" spans="1:3">
      <c r="A4">
        <v>0.16</v>
      </c>
      <c r="B4">
        <v>153.75147999999999</v>
      </c>
      <c r="C4">
        <v>15.491407000000001</v>
      </c>
    </row>
    <row r="5" spans="1:3">
      <c r="A5">
        <v>0.24000099999999999</v>
      </c>
      <c r="B5">
        <v>134.25155699999999</v>
      </c>
      <c r="C5">
        <v>6.4510690000000004</v>
      </c>
    </row>
    <row r="6" spans="1:3">
      <c r="A6">
        <v>0.32</v>
      </c>
      <c r="B6">
        <v>116.32753599999999</v>
      </c>
      <c r="C6">
        <v>6.7428980000000003</v>
      </c>
    </row>
    <row r="7" spans="1:3">
      <c r="A7">
        <v>0.4</v>
      </c>
      <c r="B7">
        <v>121.607499</v>
      </c>
      <c r="C7">
        <v>6.0910500000000001</v>
      </c>
    </row>
    <row r="8" spans="1:3">
      <c r="A8">
        <v>0.48</v>
      </c>
      <c r="B8">
        <v>125.80055400000001</v>
      </c>
      <c r="C8">
        <v>1.964815</v>
      </c>
    </row>
    <row r="9" spans="1:3">
      <c r="A9">
        <v>0.56000000000000005</v>
      </c>
      <c r="B9">
        <v>123.179815</v>
      </c>
      <c r="C9">
        <v>3.8857189999999999</v>
      </c>
    </row>
    <row r="10" spans="1:3">
      <c r="A10">
        <v>0.64000100000000004</v>
      </c>
      <c r="B10">
        <v>121.60163799999999</v>
      </c>
      <c r="C10">
        <v>5.6214829999999996</v>
      </c>
    </row>
    <row r="11" spans="1:3">
      <c r="A11">
        <v>0.72</v>
      </c>
      <c r="B11">
        <v>119.562465</v>
      </c>
      <c r="C11">
        <v>6.3243270000000003</v>
      </c>
    </row>
    <row r="12" spans="1:3">
      <c r="A12">
        <v>0.8</v>
      </c>
      <c r="B12">
        <v>119.55379600000001</v>
      </c>
      <c r="C12">
        <v>8.1003410000000002</v>
      </c>
    </row>
    <row r="13" spans="1:3">
      <c r="A13">
        <v>0.88000100000000003</v>
      </c>
      <c r="B13">
        <v>119.497506</v>
      </c>
      <c r="C13">
        <v>10.333085000000001</v>
      </c>
    </row>
    <row r="14" spans="1:3">
      <c r="A14">
        <v>0.96</v>
      </c>
      <c r="B14">
        <v>120.54436800000001</v>
      </c>
      <c r="C14">
        <v>10.955584999999999</v>
      </c>
    </row>
    <row r="15" spans="1:3">
      <c r="A15">
        <v>1.04</v>
      </c>
      <c r="B15">
        <v>120.625289</v>
      </c>
      <c r="C15">
        <v>10.758473</v>
      </c>
    </row>
    <row r="16" spans="1:3">
      <c r="A16">
        <v>1.1200000000000001</v>
      </c>
      <c r="B16">
        <v>129.002599</v>
      </c>
      <c r="C16">
        <v>16.756107</v>
      </c>
    </row>
    <row r="17" spans="1:3">
      <c r="A17">
        <v>1.2000010000000001</v>
      </c>
      <c r="B17">
        <v>130.57942499999999</v>
      </c>
      <c r="C17">
        <v>15.487819999999999</v>
      </c>
    </row>
    <row r="18" spans="1:3">
      <c r="A18">
        <v>1.28</v>
      </c>
      <c r="B18">
        <v>137.42476600000001</v>
      </c>
      <c r="C18">
        <v>18.255689</v>
      </c>
    </row>
    <row r="19" spans="1:3">
      <c r="A19">
        <v>1.36</v>
      </c>
      <c r="B19">
        <v>143.81210300000001</v>
      </c>
      <c r="C19">
        <v>16.587427000000002</v>
      </c>
    </row>
    <row r="20" spans="1:3">
      <c r="A20">
        <v>1.4400010000000001</v>
      </c>
      <c r="B20">
        <v>149.523235</v>
      </c>
      <c r="C20">
        <v>17.220389000000001</v>
      </c>
    </row>
    <row r="21" spans="1:3">
      <c r="A21">
        <v>1.52</v>
      </c>
      <c r="B21">
        <v>149.634264</v>
      </c>
      <c r="C21">
        <v>14.704939</v>
      </c>
    </row>
    <row r="22" spans="1:3">
      <c r="A22">
        <v>1.600001</v>
      </c>
      <c r="B22">
        <v>155.83889600000001</v>
      </c>
      <c r="C22">
        <v>17.796956999999999</v>
      </c>
    </row>
    <row r="23" spans="1:3">
      <c r="A23">
        <v>1.68</v>
      </c>
      <c r="B23">
        <v>168.454319</v>
      </c>
      <c r="C23">
        <v>20.617505999999999</v>
      </c>
    </row>
    <row r="24" spans="1:3">
      <c r="A24">
        <v>1.7600009999999999</v>
      </c>
      <c r="B24">
        <v>182.66447700000001</v>
      </c>
      <c r="C24">
        <v>24.532278999999999</v>
      </c>
    </row>
    <row r="25" spans="1:3">
      <c r="A25">
        <v>1.840001</v>
      </c>
      <c r="B25">
        <v>197.92772500000001</v>
      </c>
      <c r="C25">
        <v>20.899850000000001</v>
      </c>
    </row>
    <row r="26" spans="1:3">
      <c r="A26">
        <v>1.92</v>
      </c>
      <c r="B26">
        <v>206.86930599999999</v>
      </c>
      <c r="C26">
        <v>14.369253</v>
      </c>
    </row>
    <row r="27" spans="1:3">
      <c r="A27">
        <v>2</v>
      </c>
      <c r="B27">
        <v>215.82672199999999</v>
      </c>
      <c r="C27">
        <v>11.732969000000001</v>
      </c>
    </row>
    <row r="28" spans="1:3">
      <c r="A28">
        <v>2.08</v>
      </c>
      <c r="B28">
        <v>217.42788999999999</v>
      </c>
      <c r="C28">
        <v>14.957520000000001</v>
      </c>
    </row>
    <row r="29" spans="1:3">
      <c r="A29">
        <v>2.16</v>
      </c>
      <c r="B29">
        <v>215.30896000000001</v>
      </c>
      <c r="C29">
        <v>16.955271</v>
      </c>
    </row>
    <row r="30" spans="1:3">
      <c r="A30">
        <v>2.2400009999999999</v>
      </c>
      <c r="B30">
        <v>215.81953100000001</v>
      </c>
      <c r="C30">
        <v>18.779722</v>
      </c>
    </row>
    <row r="31" spans="1:3">
      <c r="A31">
        <v>2.320001</v>
      </c>
      <c r="B31">
        <v>183.715238</v>
      </c>
      <c r="C31">
        <v>69.451447000000002</v>
      </c>
    </row>
    <row r="32" spans="1:3">
      <c r="A32">
        <v>2.4</v>
      </c>
      <c r="B32">
        <v>133.48615100000001</v>
      </c>
      <c r="C32">
        <v>104.543627</v>
      </c>
    </row>
    <row r="33" spans="1:3">
      <c r="A33">
        <v>2.4800010000000001</v>
      </c>
      <c r="B33">
        <v>143.44093899999999</v>
      </c>
      <c r="C33">
        <v>67.582217999999997</v>
      </c>
    </row>
    <row r="34" spans="1:3">
      <c r="A34">
        <v>2.56</v>
      </c>
      <c r="B34">
        <v>45.404373999999997</v>
      </c>
      <c r="C34">
        <v>30.293023000000002</v>
      </c>
    </row>
    <row r="35" spans="1:3">
      <c r="A35">
        <v>2.6400009999999998</v>
      </c>
      <c r="B35">
        <v>17.844272</v>
      </c>
      <c r="C35">
        <v>13.830303000000001</v>
      </c>
    </row>
    <row r="36" spans="1:3">
      <c r="A36">
        <v>2.72</v>
      </c>
      <c r="B36">
        <v>22.571242999999999</v>
      </c>
      <c r="C36">
        <v>29.189636</v>
      </c>
    </row>
    <row r="37" spans="1:3">
      <c r="A37">
        <v>2.800001</v>
      </c>
      <c r="B37">
        <v>1.7031940000000001</v>
      </c>
      <c r="C37">
        <v>2.3258070000000002</v>
      </c>
    </row>
    <row r="38" spans="1:3">
      <c r="A38">
        <v>2.880001</v>
      </c>
      <c r="B38">
        <v>10.358876</v>
      </c>
      <c r="C38">
        <v>12.146659</v>
      </c>
    </row>
    <row r="39" spans="1:3">
      <c r="A39">
        <v>2.96</v>
      </c>
      <c r="B39">
        <v>7.3622709999999998</v>
      </c>
      <c r="C39">
        <v>9.0294539999999994</v>
      </c>
    </row>
    <row r="40" spans="1:3">
      <c r="A40">
        <v>3.04</v>
      </c>
      <c r="B40">
        <v>0</v>
      </c>
      <c r="C40">
        <v>0</v>
      </c>
    </row>
    <row r="41" spans="1:3">
      <c r="A41">
        <v>3.12</v>
      </c>
      <c r="B41">
        <v>0</v>
      </c>
      <c r="C41">
        <v>0</v>
      </c>
    </row>
    <row r="42" spans="1:3">
      <c r="A42">
        <v>3.2</v>
      </c>
      <c r="B42">
        <v>7.8947370000000001</v>
      </c>
      <c r="C42">
        <v>10.689524</v>
      </c>
    </row>
    <row r="43" spans="1:3">
      <c r="A43">
        <v>3.2800009999999999</v>
      </c>
      <c r="B43">
        <v>32.014539999999997</v>
      </c>
      <c r="C43">
        <v>32.014538999999999</v>
      </c>
    </row>
    <row r="44" spans="1:3">
      <c r="A44">
        <v>3.360001</v>
      </c>
      <c r="B44">
        <v>1.31579</v>
      </c>
      <c r="C44">
        <v>1.31579</v>
      </c>
    </row>
  </sheetData>
  <phoneticPr fontId="1"/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C030C-B3FD-4C5C-9870-997F72D7DA7E}">
  <dimension ref="A1:C43"/>
  <sheetViews>
    <sheetView workbookViewId="0"/>
  </sheetViews>
  <sheetFormatPr defaultRowHeight="18.75"/>
  <cols>
    <col min="1" max="3" width="11.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0.08</v>
      </c>
      <c r="B3">
        <v>162.14724899999999</v>
      </c>
      <c r="C3">
        <v>15.406347</v>
      </c>
    </row>
    <row r="4" spans="1:3">
      <c r="A4">
        <v>0.160001</v>
      </c>
      <c r="B4">
        <v>173.19245900000001</v>
      </c>
      <c r="C4">
        <v>13.580408</v>
      </c>
    </row>
    <row r="5" spans="1:3">
      <c r="A5">
        <v>0.24000099999999999</v>
      </c>
      <c r="B5">
        <v>151.05709200000001</v>
      </c>
      <c r="C5">
        <v>7.9146390000000002</v>
      </c>
    </row>
    <row r="6" spans="1:3">
      <c r="A6">
        <v>0.32000099999999998</v>
      </c>
      <c r="B6">
        <v>129.50205</v>
      </c>
      <c r="C6">
        <v>8.5269689999999994</v>
      </c>
    </row>
    <row r="7" spans="1:3">
      <c r="A7">
        <v>0.400001</v>
      </c>
      <c r="B7">
        <v>130.01648900000001</v>
      </c>
      <c r="C7">
        <v>6.7713520000000003</v>
      </c>
    </row>
    <row r="8" spans="1:3">
      <c r="A8">
        <v>0.48</v>
      </c>
      <c r="B8">
        <v>134.215789</v>
      </c>
      <c r="C8">
        <v>5.9986240000000004</v>
      </c>
    </row>
    <row r="9" spans="1:3">
      <c r="A9">
        <v>0.56000099999999997</v>
      </c>
      <c r="B9">
        <v>133.17307600000001</v>
      </c>
      <c r="C9">
        <v>4.6005050000000001</v>
      </c>
    </row>
    <row r="10" spans="1:3">
      <c r="A10">
        <v>0.64</v>
      </c>
      <c r="B10">
        <v>132.662294</v>
      </c>
      <c r="C10">
        <v>5.4336570000000002</v>
      </c>
    </row>
    <row r="11" spans="1:3">
      <c r="A11">
        <v>0.72</v>
      </c>
      <c r="B11">
        <v>136.86207899999999</v>
      </c>
      <c r="C11">
        <v>5.5266929999999999</v>
      </c>
    </row>
    <row r="12" spans="1:3">
      <c r="A12">
        <v>0.80000099999999996</v>
      </c>
      <c r="B12">
        <v>137.90965499999999</v>
      </c>
      <c r="C12">
        <v>6.3626820000000004</v>
      </c>
    </row>
    <row r="13" spans="1:3">
      <c r="A13">
        <v>0.88000100000000003</v>
      </c>
      <c r="B13">
        <v>137.38869199999999</v>
      </c>
      <c r="C13">
        <v>4.8207110000000002</v>
      </c>
    </row>
    <row r="14" spans="1:3">
      <c r="A14">
        <v>0.96000099999999999</v>
      </c>
      <c r="B14">
        <v>144.28799900000001</v>
      </c>
      <c r="C14">
        <v>7.317761</v>
      </c>
    </row>
    <row r="15" spans="1:3">
      <c r="A15">
        <v>1.040001</v>
      </c>
      <c r="B15">
        <v>148.452214</v>
      </c>
      <c r="C15">
        <v>8.281803</v>
      </c>
    </row>
    <row r="16" spans="1:3">
      <c r="A16">
        <v>1.1200000000000001</v>
      </c>
      <c r="B16">
        <v>153.193985</v>
      </c>
      <c r="C16">
        <v>10.965652</v>
      </c>
    </row>
    <row r="17" spans="1:3">
      <c r="A17">
        <v>1.2000010000000001</v>
      </c>
      <c r="B17">
        <v>164.85353000000001</v>
      </c>
      <c r="C17">
        <v>11.852772999999999</v>
      </c>
    </row>
    <row r="18" spans="1:3">
      <c r="A18">
        <v>1.2800009999999999</v>
      </c>
      <c r="B18">
        <v>174.29744299999999</v>
      </c>
      <c r="C18">
        <v>4.2318009999999999</v>
      </c>
    </row>
    <row r="19" spans="1:3">
      <c r="A19">
        <v>1.36</v>
      </c>
      <c r="B19">
        <v>178.99029400000001</v>
      </c>
      <c r="C19">
        <v>4.3887850000000004</v>
      </c>
    </row>
    <row r="20" spans="1:3">
      <c r="A20">
        <v>1.44</v>
      </c>
      <c r="B20">
        <v>179.054847</v>
      </c>
      <c r="C20">
        <v>4.1138890000000004</v>
      </c>
    </row>
    <row r="21" spans="1:3">
      <c r="A21">
        <v>1.5200009999999999</v>
      </c>
      <c r="B21">
        <v>179.565325</v>
      </c>
      <c r="C21">
        <v>10.916734</v>
      </c>
    </row>
    <row r="22" spans="1:3">
      <c r="A22">
        <v>1.6</v>
      </c>
      <c r="B22">
        <v>191.64111</v>
      </c>
      <c r="C22">
        <v>19.359567999999999</v>
      </c>
    </row>
    <row r="23" spans="1:3">
      <c r="A23">
        <v>1.68</v>
      </c>
      <c r="B23">
        <v>203.73873900000001</v>
      </c>
      <c r="C23">
        <v>18.464606</v>
      </c>
    </row>
    <row r="24" spans="1:3">
      <c r="A24">
        <v>1.7600009999999999</v>
      </c>
      <c r="B24">
        <v>209.49707599999999</v>
      </c>
      <c r="C24">
        <v>17.500454999999999</v>
      </c>
    </row>
    <row r="25" spans="1:3">
      <c r="A25">
        <v>1.840001</v>
      </c>
      <c r="B25">
        <v>214.256214</v>
      </c>
      <c r="C25">
        <v>16.053343000000002</v>
      </c>
    </row>
    <row r="26" spans="1:3">
      <c r="A26">
        <v>1.92</v>
      </c>
      <c r="B26">
        <v>217.92956100000001</v>
      </c>
      <c r="C26">
        <v>14.832497999999999</v>
      </c>
    </row>
    <row r="27" spans="1:3">
      <c r="A27">
        <v>2.0000010000000001</v>
      </c>
      <c r="B27">
        <v>224.213697</v>
      </c>
      <c r="C27">
        <v>13.355024</v>
      </c>
    </row>
    <row r="28" spans="1:3">
      <c r="A28">
        <v>2.0800010000000002</v>
      </c>
      <c r="B28">
        <v>226.84499700000001</v>
      </c>
      <c r="C28">
        <v>11.935466</v>
      </c>
    </row>
    <row r="29" spans="1:3">
      <c r="A29">
        <v>2.16</v>
      </c>
      <c r="B29">
        <v>196.454431</v>
      </c>
      <c r="C29">
        <v>28.896704</v>
      </c>
    </row>
    <row r="30" spans="1:3">
      <c r="A30">
        <v>2.2400009999999999</v>
      </c>
      <c r="B30">
        <v>89.148723000000004</v>
      </c>
      <c r="C30">
        <v>55.199320999999998</v>
      </c>
    </row>
    <row r="31" spans="1:3">
      <c r="A31">
        <v>2.3199999999999998</v>
      </c>
      <c r="B31">
        <v>565.38646600000004</v>
      </c>
      <c r="C31">
        <v>980.64944000000003</v>
      </c>
    </row>
    <row r="32" spans="1:3">
      <c r="A32">
        <v>2.4</v>
      </c>
      <c r="B32">
        <v>10.276306999999999</v>
      </c>
      <c r="C32">
        <v>18.747299000000002</v>
      </c>
    </row>
    <row r="33" spans="1:3">
      <c r="A33">
        <v>2.48</v>
      </c>
      <c r="B33">
        <v>167.93234699999999</v>
      </c>
      <c r="C33">
        <v>303.08359999999999</v>
      </c>
    </row>
    <row r="34" spans="1:3">
      <c r="A34">
        <v>2.5600010000000002</v>
      </c>
      <c r="B34">
        <v>5.3908639999999997</v>
      </c>
      <c r="C34">
        <v>3.9063949999999998</v>
      </c>
    </row>
    <row r="35" spans="1:3">
      <c r="A35">
        <v>2.64</v>
      </c>
      <c r="B35">
        <v>7.0233270000000001</v>
      </c>
      <c r="C35">
        <v>5.4424489999999999</v>
      </c>
    </row>
    <row r="36" spans="1:3">
      <c r="A36">
        <v>2.7200009999999999</v>
      </c>
      <c r="B36">
        <v>1.578948</v>
      </c>
      <c r="C36">
        <v>1.2892049999999999</v>
      </c>
    </row>
    <row r="37" spans="1:3">
      <c r="A37">
        <v>2.800001</v>
      </c>
      <c r="B37">
        <v>161.430395</v>
      </c>
      <c r="C37">
        <v>311.83676300000002</v>
      </c>
    </row>
    <row r="38" spans="1:3">
      <c r="A38">
        <v>2.88</v>
      </c>
      <c r="B38">
        <v>5.9620119999999996</v>
      </c>
      <c r="C38">
        <v>8.8724489999999996</v>
      </c>
    </row>
    <row r="39" spans="1:3">
      <c r="A39">
        <v>2.9600010000000001</v>
      </c>
      <c r="B39">
        <v>2.1289929999999999</v>
      </c>
      <c r="C39">
        <v>2.419753</v>
      </c>
    </row>
    <row r="40" spans="1:3">
      <c r="A40">
        <v>3.0400010000000002</v>
      </c>
      <c r="B40">
        <v>9.9999999999999995E-7</v>
      </c>
      <c r="C40">
        <v>0</v>
      </c>
    </row>
    <row r="41" spans="1:3">
      <c r="A41">
        <v>3.1200009999999998</v>
      </c>
      <c r="B41">
        <v>9.9999999999999995E-7</v>
      </c>
      <c r="C41">
        <v>0</v>
      </c>
    </row>
    <row r="42" spans="1:3">
      <c r="A42">
        <v>3.2000009999999999</v>
      </c>
      <c r="B42">
        <v>9.9999999999999995E-7</v>
      </c>
      <c r="C42">
        <v>0</v>
      </c>
    </row>
    <row r="43" spans="1:3">
      <c r="A43">
        <v>3.2800009999999999</v>
      </c>
      <c r="B43">
        <v>2.63158</v>
      </c>
      <c r="C43">
        <v>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D3A4A-E72F-4722-B3EA-566C3E8B54B7}">
  <dimension ref="A1:C44"/>
  <sheetViews>
    <sheetView topLeftCell="A5" workbookViewId="0">
      <selection sqref="A1:B1048576"/>
    </sheetView>
  </sheetViews>
  <sheetFormatPr defaultRowHeight="18.75"/>
  <cols>
    <col min="1" max="3" width="11.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0.08</v>
      </c>
      <c r="B3">
        <v>162.684877</v>
      </c>
      <c r="C3">
        <v>12.302816999999999</v>
      </c>
    </row>
    <row r="4" spans="1:3">
      <c r="A4">
        <v>0.16</v>
      </c>
      <c r="B4">
        <v>169.516694</v>
      </c>
      <c r="C4">
        <v>15.687094999999999</v>
      </c>
    </row>
    <row r="5" spans="1:3">
      <c r="A5">
        <v>0.24000099999999999</v>
      </c>
      <c r="B5">
        <v>140.024924</v>
      </c>
      <c r="C5">
        <v>12.385823</v>
      </c>
    </row>
    <row r="6" spans="1:3">
      <c r="A6">
        <v>0.32000099999999998</v>
      </c>
      <c r="B6">
        <v>119.484465</v>
      </c>
      <c r="C6">
        <v>11.729882</v>
      </c>
    </row>
    <row r="7" spans="1:3">
      <c r="A7">
        <v>0.4</v>
      </c>
      <c r="B7">
        <v>117.907121</v>
      </c>
      <c r="C7">
        <v>7.1287770000000004</v>
      </c>
    </row>
    <row r="8" spans="1:3">
      <c r="A8">
        <v>0.48</v>
      </c>
      <c r="B8">
        <v>117.89473700000001</v>
      </c>
      <c r="C8">
        <v>6.7401309999999999</v>
      </c>
    </row>
    <row r="9" spans="1:3">
      <c r="A9">
        <v>0.56000099999999997</v>
      </c>
      <c r="B9">
        <v>117.900457</v>
      </c>
      <c r="C9">
        <v>6.0955199999999996</v>
      </c>
    </row>
    <row r="10" spans="1:3">
      <c r="A10">
        <v>0.64000100000000004</v>
      </c>
      <c r="B10">
        <v>117.391756</v>
      </c>
      <c r="C10">
        <v>6.7856839999999998</v>
      </c>
    </row>
    <row r="11" spans="1:3">
      <c r="A11">
        <v>0.72</v>
      </c>
      <c r="B11">
        <v>118.469177</v>
      </c>
      <c r="C11">
        <v>7.0385850000000003</v>
      </c>
    </row>
    <row r="12" spans="1:3">
      <c r="A12">
        <v>0.80000099999999996</v>
      </c>
      <c r="B12">
        <v>118.95285</v>
      </c>
      <c r="C12">
        <v>6.537598</v>
      </c>
    </row>
    <row r="13" spans="1:3">
      <c r="A13">
        <v>0.88000100000000003</v>
      </c>
      <c r="B13">
        <v>120.54442</v>
      </c>
      <c r="C13">
        <v>7.6857360000000003</v>
      </c>
    </row>
    <row r="14" spans="1:3">
      <c r="A14">
        <v>0.96</v>
      </c>
      <c r="B14">
        <v>121.67438</v>
      </c>
      <c r="C14">
        <v>10.194728</v>
      </c>
    </row>
    <row r="15" spans="1:3">
      <c r="A15">
        <v>1.040001</v>
      </c>
      <c r="B15">
        <v>123.234053</v>
      </c>
      <c r="C15">
        <v>8.0898599999999998</v>
      </c>
    </row>
    <row r="16" spans="1:3">
      <c r="A16">
        <v>1.120001</v>
      </c>
      <c r="B16">
        <v>125.41131</v>
      </c>
      <c r="C16">
        <v>8.5180530000000001</v>
      </c>
    </row>
    <row r="17" spans="1:3">
      <c r="A17">
        <v>1.2000010000000001</v>
      </c>
      <c r="B17">
        <v>130.58043900000001</v>
      </c>
      <c r="C17">
        <v>11.885694000000001</v>
      </c>
    </row>
    <row r="18" spans="1:3">
      <c r="A18">
        <v>1.28</v>
      </c>
      <c r="B18">
        <v>135.85777999999999</v>
      </c>
      <c r="C18">
        <v>12.935122</v>
      </c>
    </row>
    <row r="19" spans="1:3">
      <c r="A19">
        <v>1.36</v>
      </c>
      <c r="B19">
        <v>143.74104</v>
      </c>
      <c r="C19">
        <v>13.542108000000001</v>
      </c>
    </row>
    <row r="20" spans="1:3">
      <c r="A20">
        <v>1.44</v>
      </c>
      <c r="B20">
        <v>152.15287699999999</v>
      </c>
      <c r="C20">
        <v>15.716516</v>
      </c>
    </row>
    <row r="21" spans="1:3">
      <c r="A21">
        <v>1.5200009999999999</v>
      </c>
      <c r="B21">
        <v>156.92668599999999</v>
      </c>
      <c r="C21">
        <v>16.477926</v>
      </c>
    </row>
    <row r="22" spans="1:3">
      <c r="A22">
        <v>1.600001</v>
      </c>
      <c r="B22">
        <v>160.55778100000001</v>
      </c>
      <c r="C22">
        <v>15.149562</v>
      </c>
    </row>
    <row r="23" spans="1:3">
      <c r="A23">
        <v>1.68</v>
      </c>
      <c r="B23">
        <v>166.37915699999999</v>
      </c>
      <c r="C23">
        <v>20.572778</v>
      </c>
    </row>
    <row r="24" spans="1:3">
      <c r="A24">
        <v>1.7600009999999999</v>
      </c>
      <c r="B24">
        <v>175.81460799999999</v>
      </c>
      <c r="C24">
        <v>24.893664000000001</v>
      </c>
    </row>
    <row r="25" spans="1:3">
      <c r="A25">
        <v>1.840001</v>
      </c>
      <c r="B25">
        <v>186.36449500000001</v>
      </c>
      <c r="C25">
        <v>24.310279000000001</v>
      </c>
    </row>
    <row r="26" spans="1:3">
      <c r="A26">
        <v>1.9200010000000001</v>
      </c>
      <c r="B26">
        <v>197.40153699999999</v>
      </c>
      <c r="C26">
        <v>24.505102000000001</v>
      </c>
    </row>
    <row r="27" spans="1:3">
      <c r="A27">
        <v>2.0000010000000001</v>
      </c>
      <c r="B27">
        <v>203.168679</v>
      </c>
      <c r="C27">
        <v>20.473485</v>
      </c>
    </row>
    <row r="28" spans="1:3">
      <c r="A28">
        <v>2.08</v>
      </c>
      <c r="B28">
        <v>213.69447099999999</v>
      </c>
      <c r="C28">
        <v>18.926666000000001</v>
      </c>
    </row>
    <row r="29" spans="1:3">
      <c r="A29">
        <v>2.16</v>
      </c>
      <c r="B29">
        <v>211.641693</v>
      </c>
      <c r="C29">
        <v>13.876537000000001</v>
      </c>
    </row>
    <row r="30" spans="1:3">
      <c r="A30">
        <v>2.2400000000000002</v>
      </c>
      <c r="B30">
        <v>198.95374799999999</v>
      </c>
      <c r="C30">
        <v>26.351745000000001</v>
      </c>
    </row>
    <row r="31" spans="1:3">
      <c r="A31">
        <v>2.320001</v>
      </c>
      <c r="B31">
        <v>177.92080799999999</v>
      </c>
      <c r="C31">
        <v>68.405891999999994</v>
      </c>
    </row>
    <row r="32" spans="1:3">
      <c r="A32">
        <v>2.4</v>
      </c>
      <c r="B32">
        <v>166.91834299999999</v>
      </c>
      <c r="C32">
        <v>78.054855000000003</v>
      </c>
    </row>
    <row r="33" spans="1:3">
      <c r="A33">
        <v>2.48</v>
      </c>
      <c r="B33">
        <v>498.56200699999999</v>
      </c>
      <c r="C33">
        <v>684.27098699999999</v>
      </c>
    </row>
    <row r="34" spans="1:3">
      <c r="A34">
        <v>2.5600010000000002</v>
      </c>
      <c r="B34">
        <v>24.990157</v>
      </c>
      <c r="C34">
        <v>23.977865999999999</v>
      </c>
    </row>
    <row r="35" spans="1:3">
      <c r="A35">
        <v>2.64</v>
      </c>
      <c r="B35">
        <v>31.523232</v>
      </c>
      <c r="C35">
        <v>40.419173999999998</v>
      </c>
    </row>
    <row r="36" spans="1:3">
      <c r="A36">
        <v>2.72</v>
      </c>
      <c r="B36">
        <v>12.218165000000001</v>
      </c>
      <c r="C36">
        <v>15.973371</v>
      </c>
    </row>
    <row r="37" spans="1:3">
      <c r="A37">
        <v>2.800001</v>
      </c>
      <c r="B37">
        <v>32.385427</v>
      </c>
      <c r="C37">
        <v>52.125925000000002</v>
      </c>
    </row>
    <row r="38" spans="1:3">
      <c r="A38">
        <v>2.880001</v>
      </c>
      <c r="B38">
        <v>5.3921270000000003</v>
      </c>
      <c r="C38">
        <v>6.1161240000000001</v>
      </c>
    </row>
    <row r="39" spans="1:3">
      <c r="A39">
        <v>2.96</v>
      </c>
      <c r="B39">
        <v>7.9695450000000001</v>
      </c>
      <c r="C39">
        <v>14.658776</v>
      </c>
    </row>
    <row r="40" spans="1:3">
      <c r="A40">
        <v>3.0400010000000002</v>
      </c>
      <c r="B40">
        <v>18.528376000000002</v>
      </c>
      <c r="C40">
        <v>20.792369000000001</v>
      </c>
    </row>
    <row r="41" spans="1:3">
      <c r="A41">
        <v>3.1200009999999998</v>
      </c>
      <c r="B41">
        <v>3.6000899999999998</v>
      </c>
      <c r="C41">
        <v>4.8370129999999998</v>
      </c>
    </row>
    <row r="42" spans="1:3">
      <c r="A42">
        <v>3.2000009999999999</v>
      </c>
      <c r="B42">
        <v>10.371594999999999</v>
      </c>
      <c r="C42">
        <v>16.479841</v>
      </c>
    </row>
    <row r="43" spans="1:3">
      <c r="A43">
        <v>3.2800009999999999</v>
      </c>
      <c r="B43">
        <v>9.9999999999999995E-7</v>
      </c>
      <c r="C43">
        <v>0</v>
      </c>
    </row>
    <row r="44" spans="1:3">
      <c r="A44">
        <v>3.360001</v>
      </c>
      <c r="B44">
        <v>9.9999999999999995E-7</v>
      </c>
      <c r="C44">
        <v>0</v>
      </c>
    </row>
  </sheetData>
  <phoneticPr fontId="1"/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93946-917B-47CB-93DB-E8124E5565DF}">
  <dimension ref="A1:C48"/>
  <sheetViews>
    <sheetView workbookViewId="0"/>
  </sheetViews>
  <sheetFormatPr defaultRowHeight="18.75"/>
  <cols>
    <col min="1" max="3" width="11.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0.08</v>
      </c>
      <c r="B3">
        <v>177.93864199999999</v>
      </c>
      <c r="C3">
        <v>13.047976</v>
      </c>
    </row>
    <row r="4" spans="1:3">
      <c r="A4">
        <v>0.16</v>
      </c>
      <c r="B4">
        <v>185.80093500000001</v>
      </c>
      <c r="C4">
        <v>10.200564</v>
      </c>
    </row>
    <row r="5" spans="1:3">
      <c r="A5">
        <v>0.24000099999999999</v>
      </c>
      <c r="B5">
        <v>152.118953</v>
      </c>
      <c r="C5">
        <v>1.9668129999999999</v>
      </c>
    </row>
    <row r="6" spans="1:3">
      <c r="A6">
        <v>0.32000099999999998</v>
      </c>
      <c r="B6">
        <v>131.05800099999999</v>
      </c>
      <c r="C6">
        <v>3.0652550000000001</v>
      </c>
    </row>
    <row r="7" spans="1:3">
      <c r="A7">
        <v>0.4</v>
      </c>
      <c r="B7">
        <v>135.79443800000001</v>
      </c>
      <c r="C7">
        <v>5.4221360000000001</v>
      </c>
    </row>
    <row r="8" spans="1:3">
      <c r="A8">
        <v>0.48</v>
      </c>
      <c r="B8">
        <v>143.693611</v>
      </c>
      <c r="C8">
        <v>4.8878659999999998</v>
      </c>
    </row>
    <row r="9" spans="1:3">
      <c r="A9">
        <v>0.56000099999999997</v>
      </c>
      <c r="B9">
        <v>145.277432</v>
      </c>
      <c r="C9">
        <v>5.6202319999999997</v>
      </c>
    </row>
    <row r="10" spans="1:3">
      <c r="A10">
        <v>0.64</v>
      </c>
      <c r="B10">
        <v>149.478557</v>
      </c>
      <c r="C10">
        <v>7.6946779999999997</v>
      </c>
    </row>
    <row r="11" spans="1:3">
      <c r="A11">
        <v>0.72</v>
      </c>
      <c r="B11">
        <v>155.83445499999999</v>
      </c>
      <c r="C11">
        <v>8.3781359999999996</v>
      </c>
    </row>
    <row r="12" spans="1:3">
      <c r="A12">
        <v>0.8</v>
      </c>
      <c r="B12">
        <v>160.02578099999999</v>
      </c>
      <c r="C12">
        <v>6.7445639999999996</v>
      </c>
    </row>
    <row r="13" spans="1:3">
      <c r="A13">
        <v>0.88000100000000003</v>
      </c>
      <c r="B13">
        <v>166.32003399999999</v>
      </c>
      <c r="C13">
        <v>8.3864999999999998</v>
      </c>
    </row>
    <row r="14" spans="1:3">
      <c r="A14">
        <v>0.96000099999999999</v>
      </c>
      <c r="B14">
        <v>170.065448</v>
      </c>
      <c r="C14">
        <v>7.9061870000000001</v>
      </c>
    </row>
    <row r="15" spans="1:3">
      <c r="A15">
        <v>1.04</v>
      </c>
      <c r="B15">
        <v>172.161542</v>
      </c>
      <c r="C15">
        <v>7.555078</v>
      </c>
    </row>
    <row r="16" spans="1:3">
      <c r="A16">
        <v>1.1200000000000001</v>
      </c>
      <c r="B16">
        <v>170.534539</v>
      </c>
      <c r="C16">
        <v>3.8631500000000001</v>
      </c>
    </row>
    <row r="17" spans="1:3">
      <c r="A17">
        <v>1.2000010000000001</v>
      </c>
      <c r="B17">
        <v>167.39390399999999</v>
      </c>
      <c r="C17">
        <v>4.8582169999999998</v>
      </c>
    </row>
    <row r="18" spans="1:3">
      <c r="A18">
        <v>1.28</v>
      </c>
      <c r="B18">
        <v>163.17502999999999</v>
      </c>
      <c r="C18">
        <v>5.5153819999999998</v>
      </c>
    </row>
    <row r="19" spans="1:3">
      <c r="A19">
        <v>1.360001</v>
      </c>
      <c r="B19">
        <v>167.959767</v>
      </c>
      <c r="C19">
        <v>5.6479030000000003</v>
      </c>
    </row>
    <row r="20" spans="1:3">
      <c r="A20">
        <v>1.4400010000000001</v>
      </c>
      <c r="B20">
        <v>170.542663</v>
      </c>
      <c r="C20">
        <v>6.3130040000000003</v>
      </c>
    </row>
    <row r="21" spans="1:3">
      <c r="A21">
        <v>1.52</v>
      </c>
      <c r="B21">
        <v>176.93057899999999</v>
      </c>
      <c r="C21">
        <v>6.4676539999999996</v>
      </c>
    </row>
    <row r="22" spans="1:3">
      <c r="A22">
        <v>1.6</v>
      </c>
      <c r="B22">
        <v>178.998885</v>
      </c>
      <c r="C22">
        <v>7.2247349999999999</v>
      </c>
    </row>
    <row r="23" spans="1:3">
      <c r="A23">
        <v>1.68</v>
      </c>
      <c r="B23">
        <v>172.72287499999999</v>
      </c>
      <c r="C23">
        <v>9.4470120000000009</v>
      </c>
    </row>
    <row r="24" spans="1:3">
      <c r="A24">
        <v>1.76</v>
      </c>
      <c r="B24">
        <v>163.70892699999999</v>
      </c>
      <c r="C24">
        <v>8.2345749999999995</v>
      </c>
    </row>
    <row r="25" spans="1:3">
      <c r="A25">
        <v>1.84</v>
      </c>
      <c r="B25">
        <v>158.13669999999999</v>
      </c>
      <c r="C25">
        <v>7.2346979999999999</v>
      </c>
    </row>
    <row r="26" spans="1:3">
      <c r="A26">
        <v>1.9200010000000001</v>
      </c>
      <c r="B26">
        <v>163.71011100000001</v>
      </c>
      <c r="C26">
        <v>8.0405630000000006</v>
      </c>
    </row>
    <row r="27" spans="1:3">
      <c r="A27">
        <v>2.0000010000000001</v>
      </c>
      <c r="B27">
        <v>174.83007799999999</v>
      </c>
      <c r="C27">
        <v>12.040357</v>
      </c>
    </row>
    <row r="28" spans="1:3">
      <c r="A28">
        <v>2.08</v>
      </c>
      <c r="B28">
        <v>174.222937</v>
      </c>
      <c r="C28">
        <v>12.602923000000001</v>
      </c>
    </row>
    <row r="29" spans="1:3">
      <c r="A29">
        <v>2.16</v>
      </c>
      <c r="B29">
        <v>177.39508000000001</v>
      </c>
      <c r="C29">
        <v>11.493193</v>
      </c>
    </row>
    <row r="30" spans="1:3">
      <c r="A30">
        <v>2.2400000000000002</v>
      </c>
      <c r="B30">
        <v>181.056445</v>
      </c>
      <c r="C30">
        <v>11.932575</v>
      </c>
    </row>
    <row r="31" spans="1:3">
      <c r="A31">
        <v>2.320001</v>
      </c>
      <c r="B31">
        <v>108.15428</v>
      </c>
      <c r="C31">
        <v>27.08135</v>
      </c>
    </row>
    <row r="32" spans="1:3">
      <c r="A32">
        <v>2.4</v>
      </c>
      <c r="B32">
        <v>48.212916</v>
      </c>
      <c r="C32">
        <v>25.883866999999999</v>
      </c>
    </row>
    <row r="33" spans="1:3">
      <c r="A33">
        <v>2.48</v>
      </c>
      <c r="B33">
        <v>44.049236000000001</v>
      </c>
      <c r="C33">
        <v>26.212375999999999</v>
      </c>
    </row>
    <row r="34" spans="1:3">
      <c r="A34">
        <v>2.5600010000000002</v>
      </c>
      <c r="B34">
        <v>2.7592850000000002</v>
      </c>
      <c r="C34">
        <v>1.4427890000000001</v>
      </c>
    </row>
    <row r="35" spans="1:3">
      <c r="A35">
        <v>2.6400009999999998</v>
      </c>
      <c r="B35">
        <v>20.679597000000001</v>
      </c>
      <c r="C35">
        <v>19.274937999999999</v>
      </c>
    </row>
    <row r="36" spans="1:3">
      <c r="A36">
        <v>2.72</v>
      </c>
      <c r="B36">
        <v>4.0029219999999999</v>
      </c>
      <c r="C36">
        <v>3.2081780000000002</v>
      </c>
    </row>
    <row r="37" spans="1:3">
      <c r="A37">
        <v>2.8</v>
      </c>
      <c r="B37">
        <v>19.026257999999999</v>
      </c>
      <c r="C37">
        <v>26.253533999999998</v>
      </c>
    </row>
    <row r="38" spans="1:3">
      <c r="A38">
        <v>2.880001</v>
      </c>
      <c r="B38">
        <v>8.3898100000000007</v>
      </c>
      <c r="C38">
        <v>5.0178640000000003</v>
      </c>
    </row>
    <row r="39" spans="1:3">
      <c r="A39">
        <v>2.96</v>
      </c>
      <c r="B39">
        <v>17.011914000000001</v>
      </c>
      <c r="C39">
        <v>18.572662999999999</v>
      </c>
    </row>
    <row r="40" spans="1:3">
      <c r="A40">
        <v>3.04</v>
      </c>
      <c r="B40">
        <v>9.183859</v>
      </c>
      <c r="C40">
        <v>10.467214</v>
      </c>
    </row>
    <row r="41" spans="1:3">
      <c r="A41">
        <v>3.12</v>
      </c>
      <c r="B41">
        <v>1.961463</v>
      </c>
      <c r="C41">
        <v>2.7739280000000002</v>
      </c>
    </row>
    <row r="42" spans="1:3">
      <c r="A42">
        <v>3.2</v>
      </c>
      <c r="B42">
        <v>7.9433199999999999</v>
      </c>
      <c r="C42">
        <v>11.233551</v>
      </c>
    </row>
    <row r="43" spans="1:3">
      <c r="A43">
        <v>3.28</v>
      </c>
      <c r="B43">
        <v>7.9433199999999999</v>
      </c>
      <c r="C43">
        <v>11.233551</v>
      </c>
    </row>
    <row r="44" spans="1:3">
      <c r="A44">
        <v>3.36</v>
      </c>
      <c r="B44">
        <v>7.9433199999999999</v>
      </c>
      <c r="C44">
        <v>11.233551</v>
      </c>
    </row>
    <row r="45" spans="1:3">
      <c r="A45">
        <v>3.44</v>
      </c>
      <c r="B45">
        <v>9.6977060000000002</v>
      </c>
      <c r="C45">
        <v>10.221405000000001</v>
      </c>
    </row>
    <row r="46" spans="1:3">
      <c r="A46">
        <v>3.52</v>
      </c>
      <c r="B46">
        <v>0</v>
      </c>
      <c r="C46">
        <v>0</v>
      </c>
    </row>
    <row r="47" spans="1:3">
      <c r="A47">
        <v>3.6</v>
      </c>
      <c r="B47">
        <v>0</v>
      </c>
      <c r="C47">
        <v>0</v>
      </c>
    </row>
    <row r="48" spans="1:3">
      <c r="A48">
        <v>3.68</v>
      </c>
      <c r="B48">
        <v>33.287132999999997</v>
      </c>
      <c r="C48">
        <v>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64E6B-3E74-4D5F-B4C6-EF5E81658007}">
  <dimension ref="A1:C49"/>
  <sheetViews>
    <sheetView topLeftCell="A4" workbookViewId="0">
      <selection sqref="A1:B1048576"/>
    </sheetView>
  </sheetViews>
  <sheetFormatPr defaultRowHeight="18.75"/>
  <cols>
    <col min="1" max="3" width="11.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0.08</v>
      </c>
      <c r="B3">
        <v>163.77022500000001</v>
      </c>
      <c r="C3">
        <v>14.339774999999999</v>
      </c>
    </row>
    <row r="4" spans="1:3">
      <c r="A4">
        <v>0.16</v>
      </c>
      <c r="B4">
        <v>162.63986700000001</v>
      </c>
      <c r="C4">
        <v>17.725729999999999</v>
      </c>
    </row>
    <row r="5" spans="1:3">
      <c r="A5">
        <v>0.24</v>
      </c>
      <c r="B5">
        <v>139.51325299999999</v>
      </c>
      <c r="C5">
        <v>9.7069030000000005</v>
      </c>
    </row>
    <row r="6" spans="1:3">
      <c r="A6">
        <v>0.32000099999999998</v>
      </c>
      <c r="B6">
        <v>128.969042</v>
      </c>
      <c r="C6">
        <v>7.2513370000000004</v>
      </c>
    </row>
    <row r="7" spans="1:3">
      <c r="A7">
        <v>0.4</v>
      </c>
      <c r="B7">
        <v>130.532163</v>
      </c>
      <c r="C7">
        <v>8.0766659999999995</v>
      </c>
    </row>
    <row r="8" spans="1:3">
      <c r="A8">
        <v>0.48000100000000001</v>
      </c>
      <c r="B8">
        <v>134.736842</v>
      </c>
      <c r="C8">
        <v>9.3263390000000008</v>
      </c>
    </row>
    <row r="9" spans="1:3">
      <c r="A9">
        <v>0.56000000000000005</v>
      </c>
      <c r="B9">
        <v>136.33103</v>
      </c>
      <c r="C9">
        <v>7.8771550000000001</v>
      </c>
    </row>
    <row r="10" spans="1:3">
      <c r="A10">
        <v>0.64000100000000004</v>
      </c>
      <c r="B10">
        <v>137.909516</v>
      </c>
      <c r="C10">
        <v>8.9052340000000001</v>
      </c>
    </row>
    <row r="11" spans="1:3">
      <c r="A11">
        <v>0.720001</v>
      </c>
      <c r="B11">
        <v>139.48911000000001</v>
      </c>
      <c r="C11">
        <v>9.838946</v>
      </c>
    </row>
    <row r="12" spans="1:3">
      <c r="A12">
        <v>0.8</v>
      </c>
      <c r="B12">
        <v>141.103804</v>
      </c>
      <c r="C12">
        <v>8.7101240000000004</v>
      </c>
    </row>
    <row r="13" spans="1:3">
      <c r="A13">
        <v>0.88000100000000003</v>
      </c>
      <c r="B13">
        <v>142.640581</v>
      </c>
      <c r="C13">
        <v>10.846822</v>
      </c>
    </row>
    <row r="14" spans="1:3">
      <c r="A14">
        <v>0.96000099999999999</v>
      </c>
      <c r="B14">
        <v>146.88484299999999</v>
      </c>
      <c r="C14">
        <v>9.4690510000000003</v>
      </c>
    </row>
    <row r="15" spans="1:3">
      <c r="A15">
        <v>1.040001</v>
      </c>
      <c r="B15">
        <v>149.011135</v>
      </c>
      <c r="C15">
        <v>9.3768600000000006</v>
      </c>
    </row>
    <row r="16" spans="1:3">
      <c r="A16">
        <v>1.1200000000000001</v>
      </c>
      <c r="B16">
        <v>150.04086699999999</v>
      </c>
      <c r="C16">
        <v>10.269703</v>
      </c>
    </row>
    <row r="17" spans="1:3">
      <c r="A17">
        <v>1.2000010000000001</v>
      </c>
      <c r="B17">
        <v>150.08366100000001</v>
      </c>
      <c r="C17">
        <v>8.3112849999999998</v>
      </c>
    </row>
    <row r="18" spans="1:3">
      <c r="A18">
        <v>1.28</v>
      </c>
      <c r="B18">
        <v>151.075639</v>
      </c>
      <c r="C18">
        <v>8.8993559999999992</v>
      </c>
    </row>
    <row r="19" spans="1:3">
      <c r="A19">
        <v>1.360001</v>
      </c>
      <c r="B19">
        <v>149.499042</v>
      </c>
      <c r="C19">
        <v>10.146179999999999</v>
      </c>
    </row>
    <row r="20" spans="1:3">
      <c r="A20">
        <v>1.44</v>
      </c>
      <c r="B20">
        <v>153.70269400000001</v>
      </c>
      <c r="C20">
        <v>13.779921</v>
      </c>
    </row>
    <row r="21" spans="1:3">
      <c r="A21">
        <v>1.5200009999999999</v>
      </c>
      <c r="B21">
        <v>155.31232199999999</v>
      </c>
      <c r="C21">
        <v>16.135487999999999</v>
      </c>
    </row>
    <row r="22" spans="1:3">
      <c r="A22">
        <v>1.600001</v>
      </c>
      <c r="B22">
        <v>165.27162200000001</v>
      </c>
      <c r="C22">
        <v>18.487849000000001</v>
      </c>
    </row>
    <row r="23" spans="1:3">
      <c r="A23">
        <v>1.68</v>
      </c>
      <c r="B23">
        <v>168.508771</v>
      </c>
      <c r="C23">
        <v>18.817584</v>
      </c>
    </row>
    <row r="24" spans="1:3">
      <c r="A24">
        <v>1.7600009999999999</v>
      </c>
      <c r="B24">
        <v>168.46797900000001</v>
      </c>
      <c r="C24">
        <v>12.923489999999999</v>
      </c>
    </row>
    <row r="25" spans="1:3">
      <c r="A25">
        <v>1.84</v>
      </c>
      <c r="B25">
        <v>163.714348</v>
      </c>
      <c r="C25">
        <v>6.5182640000000003</v>
      </c>
    </row>
    <row r="26" spans="1:3">
      <c r="A26">
        <v>1.92</v>
      </c>
      <c r="B26">
        <v>156.850742</v>
      </c>
      <c r="C26">
        <v>6.7855840000000001</v>
      </c>
    </row>
    <row r="27" spans="1:3">
      <c r="A27">
        <v>2.0000010000000001</v>
      </c>
      <c r="B27">
        <v>161.78440399999999</v>
      </c>
      <c r="C27">
        <v>9.3583820000000006</v>
      </c>
    </row>
    <row r="28" spans="1:3">
      <c r="A28">
        <v>2.0800010000000002</v>
      </c>
      <c r="B28">
        <v>161.074781</v>
      </c>
      <c r="C28">
        <v>7.8638409999999999</v>
      </c>
    </row>
    <row r="29" spans="1:3">
      <c r="A29">
        <v>2.1600009999999998</v>
      </c>
      <c r="B29">
        <v>166.360467</v>
      </c>
      <c r="C29">
        <v>8.9681529999999992</v>
      </c>
    </row>
    <row r="30" spans="1:3">
      <c r="A30">
        <v>2.2400000000000002</v>
      </c>
      <c r="B30">
        <v>166.880133</v>
      </c>
      <c r="C30">
        <v>9.7785259999999994</v>
      </c>
    </row>
    <row r="31" spans="1:3">
      <c r="A31">
        <v>2.3199999999999998</v>
      </c>
      <c r="B31">
        <v>157.943332</v>
      </c>
      <c r="C31">
        <v>19.865148999999999</v>
      </c>
    </row>
    <row r="32" spans="1:3">
      <c r="A32">
        <v>2.4000010000000001</v>
      </c>
      <c r="B32">
        <v>134.586613</v>
      </c>
      <c r="C32">
        <v>53.725633999999999</v>
      </c>
    </row>
    <row r="33" spans="1:3">
      <c r="A33">
        <v>2.4800010000000001</v>
      </c>
      <c r="B33">
        <v>100.393519</v>
      </c>
      <c r="C33">
        <v>55.138506</v>
      </c>
    </row>
    <row r="34" spans="1:3">
      <c r="A34">
        <v>2.5600010000000002</v>
      </c>
      <c r="B34">
        <v>189.24373399999999</v>
      </c>
      <c r="C34">
        <v>268.78684099999998</v>
      </c>
    </row>
    <row r="35" spans="1:3">
      <c r="A35">
        <v>2.6400009999999998</v>
      </c>
      <c r="B35">
        <v>46.688378999999998</v>
      </c>
      <c r="C35">
        <v>50.113182000000002</v>
      </c>
    </row>
    <row r="36" spans="1:3">
      <c r="A36">
        <v>2.7200009999999999</v>
      </c>
      <c r="B36">
        <v>20.626231000000001</v>
      </c>
      <c r="C36">
        <v>23.825059</v>
      </c>
    </row>
    <row r="37" spans="1:3">
      <c r="A37">
        <v>2.800001</v>
      </c>
      <c r="B37">
        <v>28.296655999999999</v>
      </c>
      <c r="C37">
        <v>28.510922999999998</v>
      </c>
    </row>
    <row r="38" spans="1:3">
      <c r="A38">
        <v>2.88</v>
      </c>
      <c r="B38">
        <v>13.346574</v>
      </c>
      <c r="C38">
        <v>19.063583999999999</v>
      </c>
    </row>
    <row r="39" spans="1:3">
      <c r="A39">
        <v>2.9600010000000001</v>
      </c>
      <c r="B39">
        <v>179.40907200000001</v>
      </c>
      <c r="C39">
        <v>319.27363400000002</v>
      </c>
    </row>
    <row r="40" spans="1:3">
      <c r="A40">
        <v>3.04</v>
      </c>
      <c r="B40">
        <v>24.181269</v>
      </c>
      <c r="C40">
        <v>47.057786</v>
      </c>
    </row>
    <row r="41" spans="1:3">
      <c r="A41">
        <v>3.1200009999999998</v>
      </c>
      <c r="B41">
        <v>21.815045999999999</v>
      </c>
      <c r="C41">
        <v>25.714255000000001</v>
      </c>
    </row>
    <row r="42" spans="1:3">
      <c r="A42">
        <v>3.2</v>
      </c>
      <c r="B42">
        <v>15.086653</v>
      </c>
      <c r="C42">
        <v>24.634944000000001</v>
      </c>
    </row>
    <row r="43" spans="1:3">
      <c r="A43">
        <v>3.28</v>
      </c>
      <c r="B43">
        <v>0.65789500000000001</v>
      </c>
      <c r="C43">
        <v>1.139507</v>
      </c>
    </row>
    <row r="44" spans="1:3">
      <c r="A44">
        <v>3.36</v>
      </c>
      <c r="B44">
        <v>7.4432299999999998</v>
      </c>
      <c r="C44">
        <v>10.526316</v>
      </c>
    </row>
    <row r="45" spans="1:3">
      <c r="A45">
        <v>3.4400010000000001</v>
      </c>
      <c r="B45">
        <v>9.9999999999999995E-7</v>
      </c>
      <c r="C45">
        <v>0</v>
      </c>
    </row>
    <row r="46" spans="1:3">
      <c r="A46">
        <v>3.5200010000000002</v>
      </c>
      <c r="B46">
        <v>9.9999999999999995E-7</v>
      </c>
      <c r="C46">
        <v>0</v>
      </c>
    </row>
    <row r="47" spans="1:3">
      <c r="A47">
        <v>3.6000009999999998</v>
      </c>
      <c r="B47">
        <v>9.9999999999999995E-7</v>
      </c>
      <c r="C47">
        <v>0</v>
      </c>
    </row>
    <row r="48" spans="1:3">
      <c r="A48">
        <v>3.6800009999999999</v>
      </c>
      <c r="B48">
        <v>9.9999999999999995E-7</v>
      </c>
      <c r="C48">
        <v>0</v>
      </c>
    </row>
    <row r="49" spans="1:3">
      <c r="A49">
        <v>3.7600009999999999</v>
      </c>
      <c r="B49">
        <v>9.9999999999999995E-7</v>
      </c>
      <c r="C49">
        <v>0</v>
      </c>
    </row>
  </sheetData>
  <phoneticPr fontId="1"/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2"/>
  <sheetViews>
    <sheetView topLeftCell="C4" workbookViewId="0">
      <selection activeCell="J33" sqref="J33"/>
    </sheetView>
  </sheetViews>
  <sheetFormatPr defaultRowHeight="18.75"/>
  <sheetData>
    <row r="1" spans="1:23">
      <c r="A1">
        <v>1</v>
      </c>
      <c r="B1" t="s">
        <v>3</v>
      </c>
      <c r="I1">
        <v>1.05</v>
      </c>
      <c r="J1" t="s">
        <v>3</v>
      </c>
      <c r="Q1">
        <v>0.95</v>
      </c>
      <c r="R1" t="s">
        <v>3</v>
      </c>
    </row>
    <row r="2" spans="1:23">
      <c r="A2" t="s">
        <v>4</v>
      </c>
      <c r="B2" t="s">
        <v>5</v>
      </c>
      <c r="D2" s="1" t="s">
        <v>6</v>
      </c>
      <c r="E2" s="1">
        <v>5</v>
      </c>
      <c r="F2" s="2"/>
      <c r="G2" s="2">
        <f>E2*2</f>
        <v>10</v>
      </c>
      <c r="I2" t="s">
        <v>4</v>
      </c>
      <c r="J2" t="s">
        <v>5</v>
      </c>
      <c r="L2" s="1" t="s">
        <v>6</v>
      </c>
      <c r="M2" s="1">
        <v>5</v>
      </c>
      <c r="N2" s="2"/>
      <c r="O2" s="2">
        <f>M2*2</f>
        <v>10</v>
      </c>
      <c r="Q2" t="s">
        <v>4</v>
      </c>
      <c r="R2" t="s">
        <v>5</v>
      </c>
      <c r="T2" s="1" t="s">
        <v>6</v>
      </c>
      <c r="U2" s="1">
        <v>5</v>
      </c>
      <c r="V2" s="2"/>
      <c r="W2" s="2">
        <f>U2*2</f>
        <v>10</v>
      </c>
    </row>
    <row r="3" spans="1:23">
      <c r="A3">
        <f>'[1]1.3-stainless-0'!A2</f>
        <v>0</v>
      </c>
      <c r="B3">
        <v>1</v>
      </c>
      <c r="D3" s="2" t="s">
        <v>7</v>
      </c>
      <c r="E3" s="2">
        <f>E2/1000</f>
        <v>5.0000000000000001E-3</v>
      </c>
      <c r="F3" s="2"/>
      <c r="G3" s="2"/>
      <c r="I3">
        <f>'1 05-0'!A2</f>
        <v>0</v>
      </c>
      <c r="J3">
        <v>1</v>
      </c>
      <c r="L3" s="2" t="s">
        <v>7</v>
      </c>
      <c r="M3" s="2">
        <f>M2/1000</f>
        <v>5.0000000000000001E-3</v>
      </c>
      <c r="N3" s="2"/>
      <c r="O3" s="2"/>
      <c r="Q3">
        <f>'0 95-0'!A2</f>
        <v>0</v>
      </c>
      <c r="R3">
        <v>1</v>
      </c>
      <c r="T3" s="2" t="s">
        <v>7</v>
      </c>
      <c r="U3" s="2">
        <f>U2/1000</f>
        <v>5.0000000000000001E-3</v>
      </c>
      <c r="V3" s="2"/>
      <c r="W3" s="2"/>
    </row>
    <row r="4" spans="1:23">
      <c r="A4">
        <f>'1-0'!A3</f>
        <v>0.08</v>
      </c>
      <c r="B4">
        <f>'1-27'!B3/'1-0'!B3</f>
        <v>0.97871222644613687</v>
      </c>
      <c r="D4" s="1" t="s">
        <v>8</v>
      </c>
      <c r="E4" s="1">
        <v>7.9</v>
      </c>
      <c r="F4" s="2"/>
      <c r="G4" s="2"/>
      <c r="I4">
        <f>'1 05-0'!A3</f>
        <v>0.08</v>
      </c>
      <c r="J4">
        <f>'1 05-27'!B3/'1 05-0'!B3</f>
        <v>0.99669527979542927</v>
      </c>
      <c r="L4" s="1" t="s">
        <v>8</v>
      </c>
      <c r="M4" s="1">
        <v>7.9</v>
      </c>
      <c r="N4" s="2"/>
      <c r="O4" s="2"/>
      <c r="Q4">
        <f>'0 95-0'!A3</f>
        <v>0.08</v>
      </c>
      <c r="R4">
        <f>'0 95-27'!B3/'0 95-0'!B3</f>
        <v>1.0865139985000325</v>
      </c>
      <c r="T4" s="1" t="s">
        <v>8</v>
      </c>
      <c r="U4" s="1">
        <v>7.9</v>
      </c>
      <c r="V4" s="2"/>
      <c r="W4" s="2"/>
    </row>
    <row r="5" spans="1:23">
      <c r="A5">
        <f>'1-0'!A4</f>
        <v>0.16</v>
      </c>
      <c r="B5">
        <f>'1-27'!B4/'1-0'!B4</f>
        <v>0.92185933429713984</v>
      </c>
      <c r="D5" s="2" t="s">
        <v>9</v>
      </c>
      <c r="E5" s="2">
        <f>E4/1000*100*100*100</f>
        <v>7900</v>
      </c>
      <c r="F5" s="2"/>
      <c r="G5" s="2"/>
      <c r="I5">
        <f>'1 05-0'!A4</f>
        <v>0.16</v>
      </c>
      <c r="J5">
        <f>'1 05-27'!B4/'1 05-0'!B4</f>
        <v>1.0216837935737468</v>
      </c>
      <c r="L5" s="2" t="s">
        <v>9</v>
      </c>
      <c r="M5" s="2">
        <f>M4/1000*100*100*100</f>
        <v>7900</v>
      </c>
      <c r="N5" s="2"/>
      <c r="O5" s="2"/>
      <c r="Q5">
        <f>'0 95-0'!A4</f>
        <v>0.16</v>
      </c>
      <c r="R5">
        <f>'0 95-27'!B4/'0 95-0'!B4</f>
        <v>1.142407076611788</v>
      </c>
      <c r="T5" s="2" t="s">
        <v>9</v>
      </c>
      <c r="U5" s="2">
        <f>U4/1000*100*100*100</f>
        <v>7900</v>
      </c>
      <c r="V5" s="2"/>
      <c r="W5" s="2"/>
    </row>
    <row r="6" spans="1:23">
      <c r="A6">
        <f>'1-0'!A5</f>
        <v>0.24000099999999999</v>
      </c>
      <c r="B6">
        <f>'1-27'!B5/'1-0'!B5</f>
        <v>0.93334215110816188</v>
      </c>
      <c r="D6" s="2" t="s">
        <v>10</v>
      </c>
      <c r="E6" s="2">
        <v>1500</v>
      </c>
      <c r="F6" s="2"/>
      <c r="G6" s="2"/>
      <c r="I6">
        <f>'1 05-0'!A5</f>
        <v>0.24000099999999999</v>
      </c>
      <c r="J6">
        <f>'1 05-27'!B5/'1 05-0'!B5</f>
        <v>1.0787871736320316</v>
      </c>
      <c r="L6" s="2" t="s">
        <v>10</v>
      </c>
      <c r="M6" s="2">
        <v>1500</v>
      </c>
      <c r="N6" s="2"/>
      <c r="O6" s="2"/>
      <c r="Q6">
        <f>'0 95-0'!A5</f>
        <v>0.24</v>
      </c>
      <c r="R6">
        <f>'0 95-27'!B5/'0 95-0'!B5</f>
        <v>1.0903548568249644</v>
      </c>
      <c r="T6" s="2" t="s">
        <v>10</v>
      </c>
      <c r="U6" s="2">
        <v>1500</v>
      </c>
      <c r="V6" s="2"/>
      <c r="W6" s="2"/>
    </row>
    <row r="7" spans="1:23">
      <c r="A7">
        <f>'1-0'!A6</f>
        <v>0.32</v>
      </c>
      <c r="B7">
        <f>'1-27'!B6/'1-0'!B6</f>
        <v>0.95933468409405676</v>
      </c>
      <c r="D7" s="2" t="s">
        <v>11</v>
      </c>
      <c r="E7" s="2">
        <v>27.4</v>
      </c>
      <c r="F7" s="2"/>
      <c r="G7" s="2"/>
      <c r="I7">
        <f>'1 05-0'!A6</f>
        <v>0.32000099999999998</v>
      </c>
      <c r="J7">
        <f>'1 05-27'!B6/'1 05-0'!B6</f>
        <v>1.0838400623880267</v>
      </c>
      <c r="L7" s="2" t="s">
        <v>11</v>
      </c>
      <c r="M7" s="2">
        <v>27.4</v>
      </c>
      <c r="N7" s="2"/>
      <c r="O7" s="2"/>
      <c r="Q7">
        <f>'0 95-0'!A6</f>
        <v>0.32000099999999998</v>
      </c>
      <c r="R7">
        <f>'0 95-27'!B6/'0 95-0'!B6</f>
        <v>1.01619736773729</v>
      </c>
      <c r="T7" s="2" t="s">
        <v>11</v>
      </c>
      <c r="U7" s="2">
        <v>27.4</v>
      </c>
      <c r="V7" s="2"/>
      <c r="W7" s="2"/>
    </row>
    <row r="8" spans="1:23">
      <c r="A8">
        <f>'1-0'!A7</f>
        <v>0.4</v>
      </c>
      <c r="B8">
        <f>'1-27'!B7/'1-0'!B7</f>
        <v>1.0129317847413339</v>
      </c>
      <c r="D8" s="2" t="s">
        <v>12</v>
      </c>
      <c r="E8" s="2">
        <f>E7*1000</f>
        <v>27400</v>
      </c>
      <c r="F8" s="2"/>
      <c r="G8" s="2"/>
      <c r="I8">
        <f>'1 05-0'!A7</f>
        <v>0.4</v>
      </c>
      <c r="J8">
        <f>'1 05-27'!B7/'1 05-0'!B7</f>
        <v>1.1027026009735239</v>
      </c>
      <c r="L8" s="2" t="s">
        <v>12</v>
      </c>
      <c r="M8" s="2">
        <f>M7*1000</f>
        <v>27400</v>
      </c>
      <c r="N8" s="2"/>
      <c r="O8" s="2"/>
      <c r="Q8">
        <f>'0 95-0'!A7</f>
        <v>0.4</v>
      </c>
      <c r="R8">
        <f>'0 95-27'!B7/'0 95-0'!B7</f>
        <v>1.0403140105783739</v>
      </c>
      <c r="T8" s="2" t="s">
        <v>12</v>
      </c>
      <c r="U8" s="2">
        <f>U7*1000</f>
        <v>27400</v>
      </c>
      <c r="V8" s="2"/>
      <c r="W8" s="2"/>
    </row>
    <row r="9" spans="1:23">
      <c r="A9">
        <f>'1-0'!A8</f>
        <v>0.48</v>
      </c>
      <c r="B9">
        <f>'1-27'!B8/'1-0'!B8</f>
        <v>1.0333817766812059</v>
      </c>
      <c r="D9" s="1" t="s">
        <v>13</v>
      </c>
      <c r="E9" s="1">
        <v>156.19999999999999</v>
      </c>
      <c r="F9" s="2"/>
      <c r="G9" s="2"/>
      <c r="I9">
        <f>'1 05-0'!A8</f>
        <v>0.48</v>
      </c>
      <c r="J9">
        <f>'1 05-27'!B8/'1 05-0'!B8</f>
        <v>1.1384374944574498</v>
      </c>
      <c r="L9" s="1" t="s">
        <v>13</v>
      </c>
      <c r="M9" s="1">
        <v>156.19999999999999</v>
      </c>
      <c r="N9" s="2"/>
      <c r="O9" s="2"/>
      <c r="Q9">
        <f>'0 95-0'!A8</f>
        <v>0.48000100000000001</v>
      </c>
      <c r="R9">
        <f>'0 95-27'!B8/'0 95-0'!B8</f>
        <v>1.0664760199738095</v>
      </c>
      <c r="T9" s="1" t="s">
        <v>13</v>
      </c>
      <c r="U9" s="1">
        <v>156.19999999999999</v>
      </c>
      <c r="V9" s="2"/>
      <c r="W9" s="2"/>
    </row>
    <row r="10" spans="1:23">
      <c r="A10">
        <f>'1-0'!A9</f>
        <v>0.56000000000000005</v>
      </c>
      <c r="B10">
        <f>'1-27'!B9/'1-0'!B9</f>
        <v>1.0639986835505477</v>
      </c>
      <c r="D10" s="2" t="s">
        <v>14</v>
      </c>
      <c r="E10" s="2">
        <f>E9*1000</f>
        <v>156200</v>
      </c>
      <c r="F10" s="2"/>
      <c r="G10" s="2"/>
      <c r="I10">
        <f>'1 05-0'!A9</f>
        <v>0.56000099999999997</v>
      </c>
      <c r="J10">
        <f>'1 05-27'!B9/'1 05-0'!B9</f>
        <v>1.1295382510688656</v>
      </c>
      <c r="L10" s="2" t="s">
        <v>14</v>
      </c>
      <c r="M10" s="2">
        <f>M9*1000</f>
        <v>156200</v>
      </c>
      <c r="N10" s="2"/>
      <c r="O10" s="2"/>
      <c r="Q10">
        <f>'0 95-0'!A9</f>
        <v>0.56000000000000005</v>
      </c>
      <c r="R10">
        <f>'0 95-27'!B9/'0 95-0'!B9</f>
        <v>1.0656226392480128</v>
      </c>
      <c r="T10" s="2" t="s">
        <v>14</v>
      </c>
      <c r="U10" s="2">
        <f>U9*1000</f>
        <v>156200</v>
      </c>
      <c r="V10" s="2"/>
      <c r="W10" s="2"/>
    </row>
    <row r="11" spans="1:23">
      <c r="A11">
        <f>'1-0'!A10</f>
        <v>0.64000100000000004</v>
      </c>
      <c r="B11">
        <f>'1-27'!B10/'1-0'!B10</f>
        <v>1.0865063840669646</v>
      </c>
      <c r="D11" s="2" t="s">
        <v>15</v>
      </c>
      <c r="E11" s="2">
        <v>8.4</v>
      </c>
      <c r="F11" s="2"/>
      <c r="G11" s="2"/>
      <c r="I11">
        <f>'1 05-0'!A10</f>
        <v>0.64000100000000004</v>
      </c>
      <c r="J11">
        <f>'1 05-27'!B10/'1 05-0'!B10</f>
        <v>1.130081860262828</v>
      </c>
      <c r="L11" s="2" t="s">
        <v>15</v>
      </c>
      <c r="M11" s="2">
        <v>9.6</v>
      </c>
      <c r="N11" s="2"/>
      <c r="O11" s="2"/>
      <c r="Q11">
        <f>'0 95-0'!A10</f>
        <v>0.64000100000000004</v>
      </c>
      <c r="R11">
        <f>'0 95-27'!B10/'0 95-0'!B10</f>
        <v>1.0838886346320002</v>
      </c>
      <c r="T11" s="2" t="s">
        <v>15</v>
      </c>
      <c r="U11" s="2">
        <v>5.2</v>
      </c>
      <c r="V11" s="2"/>
      <c r="W11" s="2"/>
    </row>
    <row r="12" spans="1:23">
      <c r="A12">
        <f>'1-0'!A11</f>
        <v>0.72</v>
      </c>
      <c r="B12">
        <f>'1-27'!B11/'1-0'!B11</f>
        <v>1.1363187686035079</v>
      </c>
      <c r="D12" s="2" t="s">
        <v>16</v>
      </c>
      <c r="E12" s="2">
        <v>0.24</v>
      </c>
      <c r="F12" s="2"/>
      <c r="G12" s="2"/>
      <c r="I12">
        <f>'1 05-0'!A11</f>
        <v>0.72</v>
      </c>
      <c r="J12">
        <f>'1 05-27'!B11/'1 05-0'!B11</f>
        <v>1.1552547461353597</v>
      </c>
      <c r="L12" s="2" t="s">
        <v>16</v>
      </c>
      <c r="M12" s="2">
        <v>0.23</v>
      </c>
      <c r="N12" s="2"/>
      <c r="O12" s="2"/>
      <c r="Q12">
        <f>'0 95-0'!A11</f>
        <v>0.720001</v>
      </c>
      <c r="R12">
        <f>'0 95-27'!B11/'0 95-0'!B11</f>
        <v>1.117180079505848</v>
      </c>
      <c r="T12" s="2" t="s">
        <v>16</v>
      </c>
      <c r="U12" s="2">
        <v>0.25</v>
      </c>
      <c r="V12" s="2"/>
      <c r="W12" s="2"/>
    </row>
    <row r="13" spans="1:23">
      <c r="A13">
        <f>'1-0'!A12</f>
        <v>0.8</v>
      </c>
      <c r="B13">
        <f>'1-27'!B12/'1-0'!B12</f>
        <v>1.1712694927729439</v>
      </c>
      <c r="D13" s="2"/>
      <c r="E13" s="2"/>
      <c r="F13" s="2"/>
      <c r="G13" s="2"/>
      <c r="I13">
        <f>'1 05-0'!A12</f>
        <v>0.80000099999999996</v>
      </c>
      <c r="J13">
        <f>'1 05-27'!B12/'1 05-0'!B12</f>
        <v>1.1593640253260009</v>
      </c>
      <c r="L13" s="2"/>
      <c r="M13" s="2"/>
      <c r="N13" s="2"/>
      <c r="O13" s="2"/>
      <c r="Q13">
        <f>'0 95-0'!A12</f>
        <v>0.8</v>
      </c>
      <c r="R13">
        <f>'0 95-27'!B12/'0 95-0'!B12</f>
        <v>1.1340996944348856</v>
      </c>
      <c r="T13" s="2"/>
      <c r="U13" s="2"/>
      <c r="V13" s="2"/>
      <c r="W13" s="2"/>
    </row>
    <row r="14" spans="1:23">
      <c r="A14">
        <f>'1-0'!A13</f>
        <v>0.88000100000000003</v>
      </c>
      <c r="B14">
        <f>'1-27'!B13/'1-0'!B13</f>
        <v>1.1679421326165584</v>
      </c>
      <c r="D14" s="2" t="s">
        <v>17</v>
      </c>
      <c r="E14" s="2">
        <f>E11*E10^(E12-1)</f>
        <v>9.4859690559158806E-4</v>
      </c>
      <c r="F14" s="2"/>
      <c r="G14" s="2"/>
      <c r="I14">
        <f>'1 05-0'!A13</f>
        <v>0.88000100000000003</v>
      </c>
      <c r="J14">
        <f>'1 05-27'!B13/'1 05-0'!B13</f>
        <v>1.1397349790226705</v>
      </c>
      <c r="L14" s="2" t="s">
        <v>17</v>
      </c>
      <c r="M14" s="2">
        <f>M11*M10^(M12-1)</f>
        <v>9.619153170914175E-4</v>
      </c>
      <c r="N14" s="2"/>
      <c r="O14" s="2"/>
      <c r="Q14">
        <f>'0 95-0'!A13</f>
        <v>0.88000100000000003</v>
      </c>
      <c r="R14">
        <f>'0 95-27'!B13/'0 95-0'!B13</f>
        <v>1.166007827744336</v>
      </c>
      <c r="T14" s="2" t="s">
        <v>17</v>
      </c>
      <c r="U14" s="2">
        <f>U11*U10^(U12-1)</f>
        <v>6.6182409047025736E-4</v>
      </c>
      <c r="V14" s="2"/>
      <c r="W14" s="2"/>
    </row>
    <row r="15" spans="1:23">
      <c r="A15">
        <f>'1-0'!A14</f>
        <v>0.96</v>
      </c>
      <c r="B15">
        <f>'1-27'!B14/'1-0'!B14</f>
        <v>1.2009731719693451</v>
      </c>
      <c r="D15" s="2" t="s">
        <v>18</v>
      </c>
      <c r="E15" s="2">
        <f>PI()*E22^E12*E6^(E12-1)*E8</f>
        <v>1742.0919688443646</v>
      </c>
      <c r="F15" s="2"/>
      <c r="G15" s="2"/>
      <c r="I15">
        <f>'1 05-0'!A14</f>
        <v>0.96</v>
      </c>
      <c r="J15">
        <f>'1 05-27'!B14/'1 05-0'!B14</f>
        <v>1.1858535790361127</v>
      </c>
      <c r="L15" s="2" t="s">
        <v>18</v>
      </c>
      <c r="M15" s="2">
        <f>PI()*M22^M12*M6^(M12-1)*M8</f>
        <v>1511.159014007962</v>
      </c>
      <c r="N15" s="2"/>
      <c r="O15" s="2"/>
      <c r="Q15">
        <f>'0 95-0'!A14</f>
        <v>0.96000099999999999</v>
      </c>
      <c r="R15">
        <f>'0 95-27'!B14/'0 95-0'!B14</f>
        <v>1.1578148195998685</v>
      </c>
      <c r="T15" s="2" t="s">
        <v>18</v>
      </c>
      <c r="U15" s="2">
        <f>PI()*U22^U12*U6^(U12-1)*U8</f>
        <v>2008.3157363186956</v>
      </c>
      <c r="V15" s="2"/>
      <c r="W15" s="2"/>
    </row>
    <row r="16" spans="1:23">
      <c r="A16">
        <f>'1-0'!A15</f>
        <v>1.04</v>
      </c>
      <c r="B16">
        <f>'1-27'!B15/'1-0'!B15</f>
        <v>1.2656071066490875</v>
      </c>
      <c r="D16" s="2" t="s">
        <v>19</v>
      </c>
      <c r="E16" s="2">
        <f>(E14/E15)^(1/(E12+1))</f>
        <v>8.8796462650313843E-6</v>
      </c>
      <c r="F16" s="2"/>
      <c r="G16" s="2"/>
      <c r="I16">
        <f>'1 05-0'!A15</f>
        <v>1.040001</v>
      </c>
      <c r="J16">
        <f>'1 05-27'!B15/'1 05-0'!B15</f>
        <v>1.2046363029218881</v>
      </c>
      <c r="L16" s="2" t="s">
        <v>19</v>
      </c>
      <c r="M16" s="2">
        <f>(M14/M15)^(1/(M12+1))</f>
        <v>9.1719295613590482E-6</v>
      </c>
      <c r="N16" s="2"/>
      <c r="O16" s="2"/>
      <c r="Q16">
        <f>'0 95-0'!A15</f>
        <v>1.040001</v>
      </c>
      <c r="R16">
        <f>'0 95-27'!B15/'0 95-0'!B15</f>
        <v>1.1553602487491959</v>
      </c>
      <c r="T16" s="2" t="s">
        <v>19</v>
      </c>
      <c r="U16" s="2">
        <f>(U14/U15)^(1/(U12+1))</f>
        <v>6.5212141796832653E-6</v>
      </c>
      <c r="V16" s="2"/>
      <c r="W16" s="2"/>
    </row>
    <row r="17" spans="1:23">
      <c r="A17">
        <f>'1-0'!A16</f>
        <v>1.1200000000000001</v>
      </c>
      <c r="B17">
        <f>'1-27'!B16/'1-0'!B16</f>
        <v>1.232469145834806</v>
      </c>
      <c r="D17" s="2"/>
      <c r="E17" s="2"/>
      <c r="F17" s="2"/>
      <c r="G17" s="2"/>
      <c r="I17">
        <f>'1 05-0'!A16</f>
        <v>1.120001</v>
      </c>
      <c r="J17">
        <f>'1 05-27'!B16/'1 05-0'!B16</f>
        <v>1.2215324518976798</v>
      </c>
      <c r="L17" s="2"/>
      <c r="M17" s="2"/>
      <c r="N17" s="2"/>
      <c r="O17" s="2"/>
      <c r="Q17">
        <f>'0 95-0'!A16</f>
        <v>1.1200000000000001</v>
      </c>
      <c r="R17">
        <f>'0 95-27'!B16/'0 95-0'!B16</f>
        <v>1.1365872672543276</v>
      </c>
      <c r="T17" s="2"/>
      <c r="U17" s="2"/>
      <c r="V17" s="2"/>
      <c r="W17" s="2"/>
    </row>
    <row r="18" spans="1:23">
      <c r="A18">
        <f>'1-0'!A17</f>
        <v>1.2000010000000001</v>
      </c>
      <c r="B18">
        <f>'1-27'!B17/'1-0'!B17</f>
        <v>1.2665695456998682</v>
      </c>
      <c r="D18" s="2" t="s">
        <v>20</v>
      </c>
      <c r="E18" s="2">
        <f>E16/E3</f>
        <v>1.7759292530062768E-3</v>
      </c>
      <c r="F18" s="2"/>
      <c r="G18" s="2"/>
      <c r="I18">
        <f>'1 05-0'!A17</f>
        <v>1.2000010000000001</v>
      </c>
      <c r="J18">
        <f>'1 05-27'!B17/'1 05-0'!B17</f>
        <v>1.2624672673982968</v>
      </c>
      <c r="L18" s="2" t="s">
        <v>20</v>
      </c>
      <c r="M18" s="2">
        <f>M16/M3</f>
        <v>1.8343859122718095E-3</v>
      </c>
      <c r="N18" s="2"/>
      <c r="O18" s="2"/>
      <c r="Q18">
        <f>'0 95-0'!A17</f>
        <v>1.2000010000000001</v>
      </c>
      <c r="R18">
        <f>'0 95-27'!B17/'0 95-0'!B17</f>
        <v>1.1153372917788831</v>
      </c>
      <c r="T18" s="2" t="s">
        <v>20</v>
      </c>
      <c r="U18" s="2">
        <f>U16/U3</f>
        <v>1.304242835936653E-3</v>
      </c>
      <c r="V18" s="2"/>
      <c r="W18" s="2"/>
    </row>
    <row r="19" spans="1:23">
      <c r="A19">
        <f>'1-0'!A18</f>
        <v>1.28</v>
      </c>
      <c r="B19">
        <f>'1-27'!B18/'1-0'!B18</f>
        <v>1.2410187694989416</v>
      </c>
      <c r="D19" s="1" t="s">
        <v>21</v>
      </c>
      <c r="E19" s="1">
        <f>AVERAGE('1-0'!B7:B28)/1000</f>
        <v>0.14895266622727271</v>
      </c>
      <c r="F19" s="1" t="s">
        <v>22</v>
      </c>
      <c r="G19" s="1">
        <f>STDEV('1-0'!B7:B28)/1000</f>
        <v>3.399933604364714E-2</v>
      </c>
      <c r="I19">
        <f>'1 05-0'!A18</f>
        <v>1.28</v>
      </c>
      <c r="J19">
        <f>'1 05-27'!B18/'1 05-0'!B18</f>
        <v>1.2829404617092963</v>
      </c>
      <c r="L19" s="1" t="s">
        <v>21</v>
      </c>
      <c r="M19" s="1">
        <f>AVERAGE('1 05-0'!B7:B29)/1000</f>
        <v>0.14928963060869566</v>
      </c>
      <c r="N19" s="1" t="s">
        <v>22</v>
      </c>
      <c r="O19" s="1">
        <f>STDEV('1 05-0'!B7:B29)/1000</f>
        <v>3.3750289421536517E-2</v>
      </c>
      <c r="Q19">
        <f>'0 95-0'!A18</f>
        <v>1.28</v>
      </c>
      <c r="R19">
        <f>'0 95-27'!B18/'0 95-0'!B18</f>
        <v>1.0800882993452041</v>
      </c>
      <c r="T19" s="1" t="s">
        <v>21</v>
      </c>
      <c r="U19" s="1">
        <f>AVERAGE('0 95-0'!B6:B30)/1000</f>
        <v>0.15104942151999998</v>
      </c>
      <c r="V19" s="1" t="s">
        <v>22</v>
      </c>
      <c r="W19" s="1">
        <f>STDEV('0 95-0'!B6:B30)/1000</f>
        <v>1.2287473029085066E-2</v>
      </c>
    </row>
    <row r="20" spans="1:23">
      <c r="A20">
        <f>'1-0'!A19</f>
        <v>1.36</v>
      </c>
      <c r="B20">
        <f>'1-27'!B19/'1-0'!B19</f>
        <v>1.2121471028067783</v>
      </c>
      <c r="D20" s="2" t="s">
        <v>23</v>
      </c>
      <c r="E20" s="2">
        <f>E19/E3</f>
        <v>29.79053324545454</v>
      </c>
      <c r="F20" s="2"/>
      <c r="G20" s="2"/>
      <c r="I20">
        <f>'1 05-0'!A19</f>
        <v>1.36</v>
      </c>
      <c r="J20">
        <f>'1 05-27'!B19/'1 05-0'!B19</f>
        <v>1.2452274868750079</v>
      </c>
      <c r="L20" s="2" t="s">
        <v>23</v>
      </c>
      <c r="M20" s="2">
        <f>M19/M3</f>
        <v>29.85792612173913</v>
      </c>
      <c r="N20" s="2"/>
      <c r="O20" s="2"/>
      <c r="Q20">
        <f>'0 95-0'!A19</f>
        <v>1.360001</v>
      </c>
      <c r="R20">
        <f>'0 95-27'!B19/'0 95-0'!B19</f>
        <v>1.1234839016560387</v>
      </c>
      <c r="T20" s="2" t="s">
        <v>23</v>
      </c>
      <c r="U20" s="2">
        <f>U19/U3</f>
        <v>30.209884303999996</v>
      </c>
      <c r="V20" s="2"/>
      <c r="W20" s="2"/>
    </row>
    <row r="21" spans="1:23">
      <c r="A21">
        <f>'1-0'!A20</f>
        <v>1.4400010000000001</v>
      </c>
      <c r="B21">
        <f>'1-27'!B20/'1-0'!B20</f>
        <v>1.1511344975916284</v>
      </c>
      <c r="D21" s="2" t="s">
        <v>24</v>
      </c>
      <c r="E21" s="2">
        <f>(E19/E3)^(E12-1)*E11</f>
        <v>0.63676589619657975</v>
      </c>
      <c r="F21" s="2" t="s">
        <v>22</v>
      </c>
      <c r="G21" s="2">
        <f>((E19+G19)/E3)^(E12-1)*E11</f>
        <v>0.54465342943772754</v>
      </c>
      <c r="I21">
        <f>'1 05-0'!A20</f>
        <v>1.44</v>
      </c>
      <c r="J21">
        <f>'1 05-27'!B20/'1 05-0'!B20</f>
        <v>1.176808815780723</v>
      </c>
      <c r="L21" s="2" t="s">
        <v>24</v>
      </c>
      <c r="M21" s="2">
        <f>(M19/M3)^(M12-1)*M11</f>
        <v>0.70222342210628053</v>
      </c>
      <c r="N21" s="2" t="s">
        <v>22</v>
      </c>
      <c r="O21" s="2">
        <f>((M19+O19)/M3)^(M12-1)*M11</f>
        <v>0.60023021970709445</v>
      </c>
      <c r="Q21">
        <f>'0 95-0'!A20</f>
        <v>1.44</v>
      </c>
      <c r="R21">
        <f>'0 95-27'!B20/'0 95-0'!B20</f>
        <v>1.1095619638260863</v>
      </c>
      <c r="T21" s="2" t="s">
        <v>24</v>
      </c>
      <c r="U21" s="2">
        <f>(U19/U3)^(U12-1)*U11</f>
        <v>0.40354460640855294</v>
      </c>
      <c r="V21" s="2" t="s">
        <v>22</v>
      </c>
      <c r="W21" s="2">
        <f>((U19+W19)/U3)^(U12-1)*U11</f>
        <v>0.38055516981113963</v>
      </c>
    </row>
    <row r="22" spans="1:23">
      <c r="A22">
        <f>'1-0'!A21</f>
        <v>1.52</v>
      </c>
      <c r="B22">
        <f>'1-27'!B21/'1-0'!B21</f>
        <v>1.2397216789865722</v>
      </c>
      <c r="D22" s="2" t="s">
        <v>25</v>
      </c>
      <c r="E22" s="2">
        <v>1000</v>
      </c>
      <c r="F22" s="2"/>
      <c r="G22" s="2"/>
      <c r="I22">
        <f>'1 05-0'!A21</f>
        <v>1.5200009999999999</v>
      </c>
      <c r="J22">
        <f>'1 05-27'!B21/'1 05-0'!B21</f>
        <v>1.1442625188682058</v>
      </c>
      <c r="L22" s="2" t="s">
        <v>25</v>
      </c>
      <c r="M22" s="2">
        <v>1000</v>
      </c>
      <c r="N22" s="2"/>
      <c r="O22" s="2"/>
      <c r="Q22">
        <f>'0 95-0'!A21</f>
        <v>1.5200009999999999</v>
      </c>
      <c r="R22">
        <f>'0 95-27'!B21/'0 95-0'!B21</f>
        <v>1.1391921563055376</v>
      </c>
      <c r="T22" s="2" t="s">
        <v>25</v>
      </c>
      <c r="U22" s="2">
        <v>1000</v>
      </c>
      <c r="V22" s="2"/>
      <c r="W22" s="2"/>
    </row>
    <row r="23" spans="1:23">
      <c r="A23">
        <f>'1-0'!A22</f>
        <v>1.600001</v>
      </c>
      <c r="B23">
        <f>'1-27'!B22/'1-0'!B22</f>
        <v>1.2058625274142085</v>
      </c>
      <c r="D23" s="2" t="s">
        <v>26</v>
      </c>
      <c r="E23" s="2">
        <f>E10/E22/E6</f>
        <v>0.10413333333333333</v>
      </c>
      <c r="F23" s="2"/>
      <c r="G23" s="2"/>
      <c r="I23">
        <f>'1 05-0'!A22</f>
        <v>1.600001</v>
      </c>
      <c r="J23">
        <f>'1 05-27'!B22/'1 05-0'!B22</f>
        <v>1.1935959055139158</v>
      </c>
      <c r="L23" s="2" t="s">
        <v>26</v>
      </c>
      <c r="M23" s="2">
        <f>M10/M22/M6</f>
        <v>0.10413333333333333</v>
      </c>
      <c r="N23" s="2"/>
      <c r="O23" s="2"/>
      <c r="Q23">
        <f>'0 95-0'!A22</f>
        <v>1.600001</v>
      </c>
      <c r="R23">
        <f>'0 95-27'!B22/'0 95-0'!B22</f>
        <v>1.0830588024361496</v>
      </c>
      <c r="T23" s="2" t="s">
        <v>26</v>
      </c>
      <c r="U23" s="2">
        <f>U10/U22/U6</f>
        <v>0.10413333333333333</v>
      </c>
      <c r="V23" s="2"/>
      <c r="W23" s="2"/>
    </row>
    <row r="24" spans="1:23">
      <c r="A24">
        <f>'1-0'!A23</f>
        <v>1.68</v>
      </c>
      <c r="B24">
        <f>'1-27'!B23/'1-0'!B23</f>
        <v>1.2405439008067225</v>
      </c>
      <c r="D24" s="2" t="s">
        <v>27</v>
      </c>
      <c r="E24" s="2">
        <f>(E23/E16)^(E12-1)*E11</f>
        <v>6.787217492376995E-3</v>
      </c>
      <c r="F24" s="2"/>
      <c r="G24" s="2"/>
      <c r="I24">
        <f>'1 05-0'!A23</f>
        <v>1.68</v>
      </c>
      <c r="J24">
        <f>'1 05-27'!B23/'1 05-0'!B23</f>
        <v>1.2245448448810208</v>
      </c>
      <c r="L24" s="2" t="s">
        <v>27</v>
      </c>
      <c r="M24" s="2">
        <f>(M23/M16)^(M12-1)*M11</f>
        <v>7.2413886515006812E-3</v>
      </c>
      <c r="N24" s="2"/>
      <c r="O24" s="2"/>
      <c r="Q24">
        <f>'0 95-0'!A23</f>
        <v>1.68</v>
      </c>
      <c r="R24">
        <f>'0 95-27'!B23/'0 95-0'!B23</f>
        <v>1.0250082175247719</v>
      </c>
      <c r="T24" s="2" t="s">
        <v>27</v>
      </c>
      <c r="U24" s="2">
        <f>(U23/U16)^(U12-1)*U11</f>
        <v>3.6606428908252222E-3</v>
      </c>
      <c r="V24" s="2"/>
      <c r="W24" s="2"/>
    </row>
    <row r="25" spans="1:23">
      <c r="A25">
        <f>'1-0'!A24</f>
        <v>1.7600009999999999</v>
      </c>
      <c r="B25">
        <f>'1-27'!B24/'1-0'!B24</f>
        <v>1.2218013686372091</v>
      </c>
      <c r="D25" s="2"/>
      <c r="E25" s="3">
        <f>E21/E24*E18</f>
        <v>0.16661484380637134</v>
      </c>
      <c r="F25" s="3"/>
      <c r="G25" s="3">
        <f>E25-G21/E24*E18</f>
        <v>2.4101957019550868E-2</v>
      </c>
      <c r="I25">
        <f>'1 05-0'!A24</f>
        <v>1.7600009999999999</v>
      </c>
      <c r="J25">
        <f>'1 05-27'!B24/'1 05-0'!B24</f>
        <v>1.1915794619295799</v>
      </c>
      <c r="L25" s="2"/>
      <c r="M25" s="3">
        <f>M21/M24*M18</f>
        <v>0.17788697924839456</v>
      </c>
      <c r="N25" s="3"/>
      <c r="O25" s="3">
        <f>M25-O21/M24*M18</f>
        <v>2.5836880553259833E-2</v>
      </c>
      <c r="Q25">
        <f>'0 95-0'!A24</f>
        <v>1.7600009999999999</v>
      </c>
      <c r="R25">
        <f>'0 95-27'!B24/'0 95-0'!B24</f>
        <v>0.97175099963655398</v>
      </c>
      <c r="T25" s="2"/>
      <c r="U25" s="3">
        <f>U21/U24*U18</f>
        <v>0.14377806783840164</v>
      </c>
      <c r="V25" s="3"/>
      <c r="W25" s="3">
        <f>U25-W21/U24*U18</f>
        <v>8.1908585127343225E-3</v>
      </c>
    </row>
    <row r="26" spans="1:23">
      <c r="A26">
        <f>'1-0'!A25</f>
        <v>1.840001</v>
      </c>
      <c r="B26">
        <f>'1-27'!B25/'1-0'!B25</f>
        <v>1.1543860517772333</v>
      </c>
      <c r="D26" s="4" t="s">
        <v>28</v>
      </c>
      <c r="E26" s="4">
        <f>AVERAGE(B8:B29)</f>
        <v>1.1593685425771461</v>
      </c>
      <c r="F26" s="4" t="s">
        <v>22</v>
      </c>
      <c r="G26" s="4">
        <f>STDEVP(B8:B29)</f>
        <v>7.9355596657914626E-2</v>
      </c>
      <c r="I26">
        <f>'1 05-0'!A25</f>
        <v>1.840001</v>
      </c>
      <c r="J26">
        <f>'1 05-27'!B25/'1 05-0'!B25</f>
        <v>1.1496621928978479</v>
      </c>
      <c r="L26" s="4" t="s">
        <v>28</v>
      </c>
      <c r="M26" s="4">
        <f>AVERAGE(J8:J29)</f>
        <v>1.1685154244215006</v>
      </c>
      <c r="N26" s="4" t="s">
        <v>22</v>
      </c>
      <c r="O26" s="4">
        <f>STDEVP(J8:J29)</f>
        <v>5.5052593017185771E-2</v>
      </c>
      <c r="Q26">
        <f>'0 95-0'!A25</f>
        <v>1.84</v>
      </c>
      <c r="R26">
        <f>'0 95-27'!B25/'0 95-0'!B25</f>
        <v>0.96593060982046597</v>
      </c>
      <c r="T26" s="4" t="s">
        <v>28</v>
      </c>
      <c r="U26" s="4">
        <f>AVERAGE(R7:R31)</f>
        <v>1.0844094040001153</v>
      </c>
      <c r="V26" s="4" t="s">
        <v>22</v>
      </c>
      <c r="W26" s="4">
        <f>STDEVP(R7:R31)</f>
        <v>5.2542348903620542E-2</v>
      </c>
    </row>
    <row r="27" spans="1:23">
      <c r="A27">
        <f>'1-0'!A26</f>
        <v>1.92</v>
      </c>
      <c r="B27">
        <f>'1-27'!B26/'1-0'!B26</f>
        <v>1.1043260231172236</v>
      </c>
      <c r="D27" s="2"/>
      <c r="E27" s="2"/>
      <c r="F27" s="2"/>
      <c r="G27" s="2"/>
      <c r="I27">
        <f>'1 05-0'!A26</f>
        <v>1.9200010000000001</v>
      </c>
      <c r="J27">
        <f>'1 05-27'!B26/'1 05-0'!B26</f>
        <v>1.103991206512237</v>
      </c>
      <c r="L27" s="2"/>
      <c r="M27" s="2"/>
      <c r="N27" s="2"/>
      <c r="O27" s="2"/>
      <c r="Q27">
        <f>'0 95-0'!A26</f>
        <v>1.92</v>
      </c>
      <c r="R27">
        <f>'0 95-27'!B26/'0 95-0'!B26</f>
        <v>1.0437318237232185</v>
      </c>
      <c r="T27" s="2"/>
      <c r="U27" s="2"/>
      <c r="V27" s="2"/>
      <c r="W27" s="2"/>
    </row>
    <row r="28" spans="1:23">
      <c r="A28">
        <f>'1-0'!A27</f>
        <v>2</v>
      </c>
      <c r="B28">
        <f>'1-27'!B27/'1-0'!B27</f>
        <v>1.049016733896371</v>
      </c>
      <c r="D28" s="2" t="s">
        <v>29</v>
      </c>
      <c r="E28">
        <f>E5-E22</f>
        <v>6900</v>
      </c>
      <c r="F28" s="2"/>
      <c r="G28" s="2"/>
      <c r="I28">
        <f>'1 05-0'!A27</f>
        <v>2.0000010000000001</v>
      </c>
      <c r="J28">
        <f>'1 05-27'!B27/'1 05-0'!B27</f>
        <v>1.1035839682749524</v>
      </c>
      <c r="L28" s="2" t="s">
        <v>29</v>
      </c>
      <c r="M28">
        <f>M5-M22</f>
        <v>6900</v>
      </c>
      <c r="N28" s="2"/>
      <c r="O28" s="2"/>
      <c r="Q28">
        <f>'0 95-0'!A27</f>
        <v>2.0000010000000001</v>
      </c>
      <c r="R28">
        <f>'0 95-27'!B27/'0 95-0'!B27</f>
        <v>1.0806361656467207</v>
      </c>
      <c r="T28" s="2" t="s">
        <v>29</v>
      </c>
      <c r="U28">
        <f>U5-U22</f>
        <v>6900</v>
      </c>
      <c r="V28" s="2"/>
      <c r="W28" s="2"/>
    </row>
    <row r="29" spans="1:23">
      <c r="A29">
        <f>'1-0'!A28</f>
        <v>2.08</v>
      </c>
      <c r="B29">
        <f>'1-27'!B28/'1-0'!B28</f>
        <v>1.0481812889781528</v>
      </c>
      <c r="D29" s="2" t="s">
        <v>30</v>
      </c>
      <c r="E29" s="2">
        <v>9.8000000000000007</v>
      </c>
      <c r="F29" s="2"/>
      <c r="G29" s="2"/>
      <c r="I29">
        <f>'1 05-0'!A28</f>
        <v>2.08</v>
      </c>
      <c r="J29">
        <f>'1 05-27'!B28/'1 05-0'!B28</f>
        <v>1.061538915529546</v>
      </c>
      <c r="L29" s="2" t="s">
        <v>30</v>
      </c>
      <c r="M29" s="2">
        <v>9.8000000000000007</v>
      </c>
      <c r="N29" s="2"/>
      <c r="O29" s="2"/>
      <c r="Q29">
        <f>'0 95-0'!A28</f>
        <v>2.0800010000000002</v>
      </c>
      <c r="R29">
        <f>'0 95-27'!B28/'0 95-0'!B28</f>
        <v>1.08162765094804</v>
      </c>
      <c r="T29" s="2" t="s">
        <v>30</v>
      </c>
      <c r="U29" s="2">
        <v>9.8000000000000007</v>
      </c>
      <c r="V29" s="2"/>
      <c r="W29" s="2"/>
    </row>
    <row r="30" spans="1:23">
      <c r="A30">
        <f>'1-0'!A29</f>
        <v>2.16</v>
      </c>
      <c r="B30">
        <f>'1-27'!B29/'1-0'!B29</f>
        <v>0.88987802458383525</v>
      </c>
      <c r="D30" s="2" t="s">
        <v>31</v>
      </c>
      <c r="E30" s="2">
        <f>(E28*E29/3)^((E12-1)/E12)</f>
        <v>1.6430317137350849E-14</v>
      </c>
      <c r="F30" s="2"/>
      <c r="G30" s="2"/>
      <c r="I30">
        <f>'1 05-0'!A29</f>
        <v>2.16</v>
      </c>
      <c r="J30">
        <f>'1 05-27'!B29/'1 05-0'!B29</f>
        <v>0.92824068932391313</v>
      </c>
      <c r="L30" s="2" t="s">
        <v>31</v>
      </c>
      <c r="M30" s="2">
        <f>(M28*M29/3)^((M12-1)/M12)</f>
        <v>2.6734209008920662E-15</v>
      </c>
      <c r="N30" s="2"/>
      <c r="O30" s="2"/>
      <c r="Q30">
        <f>'0 95-0'!A29</f>
        <v>2.1600009999999998</v>
      </c>
      <c r="R30">
        <f>'0 95-27'!B29/'0 95-0'!B29</f>
        <v>1.0663295384954647</v>
      </c>
      <c r="T30" s="2" t="s">
        <v>31</v>
      </c>
      <c r="U30" s="2">
        <f>(U28*U29/3)^((U12-1)/U12)</f>
        <v>8.7324933758466412E-14</v>
      </c>
      <c r="V30" s="2"/>
      <c r="W30" s="2"/>
    </row>
    <row r="31" spans="1:23">
      <c r="A31">
        <f>'1-0'!A30</f>
        <v>2.2400009999999999</v>
      </c>
      <c r="B31">
        <f>'1-27'!B30/'1-0'!B30</f>
        <v>0.72233436555841646</v>
      </c>
      <c r="D31" s="2" t="s">
        <v>32</v>
      </c>
      <c r="E31" s="2">
        <f>(2-E12)/E12</f>
        <v>7.3333333333333339</v>
      </c>
      <c r="F31" s="2"/>
      <c r="G31" s="2"/>
      <c r="I31">
        <f>'1 05-0'!A30</f>
        <v>2.2400000000000002</v>
      </c>
      <c r="J31">
        <f>'1 05-27'!B30/'1 05-0'!B30</f>
        <v>0.44808767814718425</v>
      </c>
      <c r="L31" s="2" t="s">
        <v>32</v>
      </c>
      <c r="M31" s="2">
        <f>(2-M12)/M12</f>
        <v>7.695652173913043</v>
      </c>
      <c r="N31" s="2"/>
      <c r="O31" s="2"/>
      <c r="Q31">
        <f>'0 95-0'!A30</f>
        <v>2.2400000000000002</v>
      </c>
      <c r="R31">
        <f>'0 95-27'!B30/'0 95-0'!B30</f>
        <v>1.0849490694018082</v>
      </c>
      <c r="T31" s="2" t="s">
        <v>32</v>
      </c>
      <c r="U31" s="2">
        <f>(2-U12)/U12</f>
        <v>7</v>
      </c>
      <c r="V31" s="2"/>
      <c r="W31" s="2"/>
    </row>
    <row r="32" spans="1:23">
      <c r="A32">
        <f>'1-0'!A31</f>
        <v>2.320001</v>
      </c>
      <c r="B32">
        <f>'1-27'!B31/'1-0'!B31</f>
        <v>0.26248218452080718</v>
      </c>
      <c r="D32" s="2" t="s">
        <v>33</v>
      </c>
      <c r="E32" s="2">
        <f>E16/E24</f>
        <v>1.3082896304714682E-3</v>
      </c>
      <c r="F32" s="2"/>
      <c r="G32" s="2"/>
      <c r="I32">
        <f>'1 05-0'!A31</f>
        <v>2.320001</v>
      </c>
      <c r="J32">
        <f>'1 05-27'!B31/'1 05-0'!B31</f>
        <v>3.1777422346238451</v>
      </c>
      <c r="L32" s="2" t="s">
        <v>33</v>
      </c>
      <c r="M32" s="2">
        <f>M16/M24</f>
        <v>1.2665981626960856E-3</v>
      </c>
      <c r="N32" s="2"/>
      <c r="O32" s="2"/>
      <c r="Q32">
        <f>'0 95-0'!A31</f>
        <v>2.3199999999999998</v>
      </c>
      <c r="R32">
        <f>'0 95-27'!B31/'0 95-0'!B31</f>
        <v>0.68476635658161245</v>
      </c>
      <c r="T32" s="2" t="s">
        <v>33</v>
      </c>
      <c r="U32" s="2">
        <f>U16/U24</f>
        <v>1.7814395924900454E-3</v>
      </c>
      <c r="V32" s="2"/>
      <c r="W32" s="2"/>
    </row>
    <row r="33" spans="1:23">
      <c r="A33">
        <f>'1-0'!A32</f>
        <v>2.4</v>
      </c>
      <c r="B33">
        <f>'1-27'!B32/'1-0'!B32</f>
        <v>0.31982975522307178</v>
      </c>
      <c r="D33" s="2" t="s">
        <v>34</v>
      </c>
      <c r="E33">
        <f>(E11/E3)^(1/E12)</f>
        <v>27465573628966.051</v>
      </c>
      <c r="I33">
        <f>'1 05-0'!A32</f>
        <v>2.4</v>
      </c>
      <c r="J33">
        <f>'1 05-27'!B32/'1 05-0'!B32</f>
        <v>6.1564875467281628E-2</v>
      </c>
      <c r="L33" s="2" t="s">
        <v>34</v>
      </c>
      <c r="M33">
        <f>(M11/M3)^(1/M12)</f>
        <v>188461539084687.91</v>
      </c>
      <c r="Q33">
        <f>'0 95-0'!A32</f>
        <v>2.4000010000000001</v>
      </c>
      <c r="R33">
        <f>'0 95-27'!B32/'0 95-0'!B32</f>
        <v>0.35822965542642787</v>
      </c>
      <c r="T33" s="2" t="s">
        <v>34</v>
      </c>
      <c r="U33">
        <f>(U11/U3)^(1/U12)</f>
        <v>1169858560000</v>
      </c>
    </row>
    <row r="34" spans="1:23">
      <c r="A34">
        <f>'1-0'!A33</f>
        <v>2.4800010000000001</v>
      </c>
      <c r="B34">
        <f>'1-27'!B33/'1-0'!B33</f>
        <v>4.7829873729423933E-2</v>
      </c>
      <c r="D34" s="2"/>
      <c r="E34" s="5">
        <f>E33*E32*E31*E30</f>
        <v>4.3295219460315598E-3</v>
      </c>
      <c r="F34" s="2"/>
      <c r="G34" s="2"/>
      <c r="I34">
        <f>'1 05-0'!A33</f>
        <v>2.48</v>
      </c>
      <c r="J34">
        <f>'1 05-27'!B33/'1 05-0'!B33</f>
        <v>0.33683342220659823</v>
      </c>
      <c r="L34" s="2"/>
      <c r="M34" s="5">
        <f>M33*M32*M31*M30</f>
        <v>4.9110500095932612E-3</v>
      </c>
      <c r="N34" s="2"/>
      <c r="O34" s="2"/>
      <c r="Q34">
        <f>'0 95-0'!A33</f>
        <v>2.4800010000000001</v>
      </c>
      <c r="R34">
        <f>'0 95-27'!B33/'0 95-0'!B33</f>
        <v>0.43876573347329323</v>
      </c>
      <c r="T34" s="2"/>
      <c r="U34" s="5">
        <f>U33*U32*U31*U30</f>
        <v>1.27391591231032E-3</v>
      </c>
      <c r="V34" s="2"/>
      <c r="W34" s="2"/>
    </row>
    <row r="35" spans="1:23">
      <c r="A35">
        <f>'1-0'!A34</f>
        <v>2.56</v>
      </c>
      <c r="B35">
        <f>'1-27'!B34/'1-0'!B34</f>
        <v>4.9103418978973259E-2</v>
      </c>
      <c r="F35" s="2"/>
      <c r="G35" s="2"/>
      <c r="I35">
        <f>'1 05-0'!A34</f>
        <v>2.5600010000000002</v>
      </c>
      <c r="J35">
        <f>'1 05-27'!B34/'1 05-0'!B34</f>
        <v>0.21571949307881497</v>
      </c>
      <c r="N35" s="2"/>
      <c r="O35" s="2"/>
      <c r="Q35">
        <f>'0 95-0'!A34</f>
        <v>2.5600010000000002</v>
      </c>
      <c r="R35">
        <f>'0 95-27'!B34/'0 95-0'!B34</f>
        <v>1.4580588438399765E-2</v>
      </c>
      <c r="V35" s="2"/>
      <c r="W35" s="2"/>
    </row>
    <row r="36" spans="1:23">
      <c r="A36">
        <f>'1-0'!A35</f>
        <v>2.6400009999999998</v>
      </c>
      <c r="B36">
        <f>'1-27'!B35/'1-0'!B35</f>
        <v>0.17198359226983315</v>
      </c>
      <c r="D36" s="2" t="s">
        <v>35</v>
      </c>
      <c r="E36" s="2">
        <f>(E12-1)/E12</f>
        <v>-3.166666666666667</v>
      </c>
      <c r="F36" s="2"/>
      <c r="G36" s="2"/>
      <c r="I36">
        <f>'1 05-0'!A35</f>
        <v>2.64</v>
      </c>
      <c r="J36">
        <f>'1 05-27'!B35/'1 05-0'!B35</f>
        <v>0.22279844274851004</v>
      </c>
      <c r="L36" s="2" t="s">
        <v>35</v>
      </c>
      <c r="M36" s="2">
        <f>(M12-1)/M12</f>
        <v>-3.3478260869565215</v>
      </c>
      <c r="N36" s="2"/>
      <c r="O36" s="2"/>
      <c r="Q36">
        <f>'0 95-0'!A35</f>
        <v>2.6400009999999998</v>
      </c>
      <c r="R36">
        <f>'0 95-27'!B35/'0 95-0'!B35</f>
        <v>0.44292814278259696</v>
      </c>
      <c r="T36" s="2" t="s">
        <v>35</v>
      </c>
      <c r="U36" s="2">
        <f>(U12-1)/U12</f>
        <v>-3</v>
      </c>
      <c r="V36" s="2"/>
      <c r="W36" s="2"/>
    </row>
    <row r="37" spans="1:23">
      <c r="A37">
        <f>'1-0'!A36</f>
        <v>2.72</v>
      </c>
      <c r="B37">
        <f>'1-27'!B36/'1-0'!B36</f>
        <v>0.21478431648624757</v>
      </c>
      <c r="D37" s="2" t="s">
        <v>36</v>
      </c>
      <c r="E37" s="6">
        <f>E28^E36</f>
        <v>6.9766116043272645E-13</v>
      </c>
      <c r="F37" s="2"/>
      <c r="G37" s="2"/>
      <c r="I37">
        <f>'1 05-0'!A36</f>
        <v>2.72</v>
      </c>
      <c r="J37">
        <f>'1 05-27'!B36/'1 05-0'!B36</f>
        <v>0.12922955288294108</v>
      </c>
      <c r="L37" s="2" t="s">
        <v>36</v>
      </c>
      <c r="M37" s="6">
        <f>M28^M36</f>
        <v>1.4066980004796863E-13</v>
      </c>
      <c r="N37" s="2"/>
      <c r="O37" s="2"/>
      <c r="Q37">
        <f>'0 95-0'!A36</f>
        <v>2.7200009999999999</v>
      </c>
      <c r="R37">
        <f>'0 95-27'!B36/'0 95-0'!B36</f>
        <v>0.19406948365893895</v>
      </c>
      <c r="T37" s="2" t="s">
        <v>36</v>
      </c>
      <c r="U37" s="6">
        <f>U28^U36</f>
        <v>3.0440566316295747E-12</v>
      </c>
      <c r="V37" s="2"/>
      <c r="W37" s="2"/>
    </row>
    <row r="38" spans="1:23">
      <c r="A38">
        <f>'1-0'!A37</f>
        <v>2.800001</v>
      </c>
      <c r="B38">
        <f>'1-27'!B37/'1-0'!B37</f>
        <v>5.6390299637034884</v>
      </c>
      <c r="D38" s="2"/>
      <c r="E38" s="2"/>
      <c r="F38" s="2"/>
      <c r="G38" s="2"/>
      <c r="I38">
        <f>'1 05-0'!A37</f>
        <v>2.800001</v>
      </c>
      <c r="J38">
        <f>'1 05-27'!B37/'1 05-0'!B37</f>
        <v>4.9846616195611686</v>
      </c>
      <c r="L38" s="2"/>
      <c r="M38" s="2"/>
      <c r="N38" s="2"/>
      <c r="O38" s="2"/>
      <c r="Q38">
        <f>'0 95-0'!A37</f>
        <v>2.800001</v>
      </c>
      <c r="R38">
        <f>'0 95-27'!B37/'0 95-0'!B37</f>
        <v>0.67238538716376939</v>
      </c>
      <c r="T38" s="2"/>
      <c r="U38" s="2"/>
      <c r="V38" s="2"/>
      <c r="W38" s="2"/>
    </row>
    <row r="39" spans="1:23">
      <c r="A39">
        <f>'1-0'!A38</f>
        <v>2.880001</v>
      </c>
      <c r="B39">
        <f>'1-27'!B38/'1-0'!B38</f>
        <v>2.1208571277424304</v>
      </c>
      <c r="D39" s="2" t="s">
        <v>37</v>
      </c>
      <c r="E39" s="2">
        <f>E11*(E19/E3)^E12</f>
        <v>18.969595600215868</v>
      </c>
      <c r="F39" s="2"/>
      <c r="G39" s="2"/>
      <c r="I39">
        <f>'1 05-0'!A38</f>
        <v>2.880001</v>
      </c>
      <c r="J39">
        <f>'1 05-27'!B38/'1 05-0'!B38</f>
        <v>1.1056883489576561</v>
      </c>
      <c r="L39" s="2" t="s">
        <v>37</v>
      </c>
      <c r="M39" s="2">
        <f>M11*(M19/M3)^M12</f>
        <v>20.966935058204164</v>
      </c>
      <c r="N39" s="2"/>
      <c r="O39" s="2"/>
      <c r="Q39">
        <f>'0 95-0'!A38</f>
        <v>2.88</v>
      </c>
      <c r="R39">
        <f>'0 95-27'!B38/'0 95-0'!B38</f>
        <v>0.62861150734263338</v>
      </c>
      <c r="T39" s="2" t="s">
        <v>37</v>
      </c>
      <c r="U39" s="2">
        <f>U11*(U19/U3)^U12</f>
        <v>12.191035871105603</v>
      </c>
      <c r="V39" s="2"/>
      <c r="W39" s="2"/>
    </row>
    <row r="40" spans="1:23">
      <c r="D40" s="2" t="s">
        <v>38</v>
      </c>
      <c r="E40" s="2">
        <f>E11*(E23/E42)^E12</f>
        <v>9.8016471412734134</v>
      </c>
      <c r="F40" s="2"/>
      <c r="G40" s="2"/>
      <c r="L40" s="2" t="s">
        <v>38</v>
      </c>
      <c r="M40" s="2">
        <f>M11*(M23/M42)^M12</f>
        <v>11.130086001559565</v>
      </c>
      <c r="N40" s="2"/>
      <c r="O40" s="2"/>
      <c r="T40" s="2" t="s">
        <v>38</v>
      </c>
      <c r="U40" s="2">
        <f>U11*(U23/U42)^U12</f>
        <v>6.1068269315787838</v>
      </c>
      <c r="V40" s="2"/>
      <c r="W40" s="2"/>
    </row>
    <row r="41" spans="1:23">
      <c r="D41" s="2" t="s">
        <v>39</v>
      </c>
      <c r="E41">
        <f>E11*(E23/E16)^E12</f>
        <v>79.595015436915688</v>
      </c>
      <c r="L41" s="2" t="s">
        <v>39</v>
      </c>
      <c r="M41">
        <f>M11*(M23/M16)^M12</f>
        <v>82.214972672686258</v>
      </c>
      <c r="T41" s="2" t="s">
        <v>39</v>
      </c>
      <c r="U41">
        <f>U11*(U23/U16)^U12</f>
        <v>58.454596929542049</v>
      </c>
    </row>
    <row r="42" spans="1:23">
      <c r="D42" s="2" t="s">
        <v>40</v>
      </c>
      <c r="E42">
        <f>E6/E8</f>
        <v>5.4744525547445258E-2</v>
      </c>
      <c r="L42" s="2" t="s">
        <v>40</v>
      </c>
      <c r="M42">
        <f>M6/M8</f>
        <v>5.4744525547445258E-2</v>
      </c>
      <c r="T42" s="2" t="s">
        <v>40</v>
      </c>
      <c r="U42">
        <f>U6/U8</f>
        <v>5.4744525547445258E-2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D2B18-8E80-443A-B83B-9F2C92E94716}">
  <dimension ref="A1:I2"/>
  <sheetViews>
    <sheetView tabSelected="1" workbookViewId="0">
      <selection activeCell="A3" sqref="A3"/>
    </sheetView>
  </sheetViews>
  <sheetFormatPr defaultRowHeight="18.75"/>
  <cols>
    <col min="2" max="3" width="9.375" bestFit="1" customWidth="1"/>
  </cols>
  <sheetData>
    <row r="1" spans="1:9">
      <c r="A1" t="s">
        <v>46</v>
      </c>
      <c r="B1" t="s">
        <v>41</v>
      </c>
      <c r="C1" t="s">
        <v>42</v>
      </c>
      <c r="D1" t="s">
        <v>5</v>
      </c>
      <c r="E1" t="s">
        <v>42</v>
      </c>
      <c r="F1" t="s">
        <v>43</v>
      </c>
      <c r="G1" t="s">
        <v>42</v>
      </c>
      <c r="H1" t="s">
        <v>44</v>
      </c>
      <c r="I1" t="s">
        <v>45</v>
      </c>
    </row>
    <row r="2" spans="1:9">
      <c r="A2">
        <v>1</v>
      </c>
      <c r="B2" cm="1">
        <f t="array" aca="1" ref="B2" ca="1">INDEX(まとめ!1:1048576,25,$H$2)</f>
        <v>0.16661484380637134</v>
      </c>
      <c r="C2" cm="1">
        <f t="array" aca="1" ref="C2" ca="1">INDEX(まとめ!1:1048576,19,$H$2+2)</f>
        <v>3.399933604364714E-2</v>
      </c>
      <c r="D2" cm="1">
        <f t="array" aca="1" ref="D2" ca="1">INDEX(まとめ!1:1048576,26,$H$2)</f>
        <v>1.1593685425771461</v>
      </c>
      <c r="E2" cm="1">
        <f t="array" aca="1" ref="E2" ca="1">INDEX(まとめ!1:1048576,26,$H$2+2)</f>
        <v>7.9355596657914626E-2</v>
      </c>
      <c r="F2" cm="1">
        <f t="array" aca="1" ref="F2" ca="1">INDEX(まとめ!1:1048576,19,$H$2)</f>
        <v>0.14895266622727271</v>
      </c>
      <c r="G2" cm="1">
        <f t="array" aca="1" ref="G2" ca="1">INDEX(まとめ!1:1048576,19,$H$2+2)</f>
        <v>3.399933604364714E-2</v>
      </c>
      <c r="H2" cm="1">
        <f t="array" aca="1" ref="H2" ca="1">CELL("col",INDIRECT(I2&amp;"1"))</f>
        <v>5</v>
      </c>
      <c r="I2" t="s">
        <v>47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9472DB-A1A1-4779-AB5F-65EF543376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1-27</vt:lpstr>
      <vt:lpstr>1-0</vt:lpstr>
      <vt:lpstr>1 05-27</vt:lpstr>
      <vt:lpstr>1 05-0</vt:lpstr>
      <vt:lpstr>0 95-27</vt:lpstr>
      <vt:lpstr>0 95-0</vt:lpstr>
      <vt:lpstr>まとめ</vt:lpstr>
      <vt:lpstr>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SugiyamaLab</dc:creator>
  <cp:lastModifiedBy>SugiyamaLab</cp:lastModifiedBy>
  <dcterms:created xsi:type="dcterms:W3CDTF">2015-06-05T18:19:34Z</dcterms:created>
  <dcterms:modified xsi:type="dcterms:W3CDTF">2022-01-31T07:35:16Z</dcterms:modified>
</cp:coreProperties>
</file>