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SugiyamaLab\Desktop\MasterThesis\X-Appendix\interval\data\"/>
    </mc:Choice>
  </mc:AlternateContent>
  <xr:revisionPtr revIDLastSave="0" documentId="13_ncr:1_{C6764EC4-78F7-4326-9E48-4A37997A35D6}" xr6:coauthVersionLast="47" xr6:coauthVersionMax="47" xr10:uidLastSave="{00000000-0000-0000-0000-000000000000}"/>
  <bookViews>
    <workbookView xWindow="-120" yWindow="-120" windowWidth="29040" windowHeight="15990" activeTab="7" xr2:uid="{00000000-000D-0000-FFFF-FFFF00000000}"/>
  </bookViews>
  <sheets>
    <sheet name="20-27" sheetId="14" r:id="rId1"/>
    <sheet name="20-0" sheetId="13" r:id="rId2"/>
    <sheet name="10-27" sheetId="12" r:id="rId3"/>
    <sheet name="10-0" sheetId="11" r:id="rId4"/>
    <sheet name="5-27" sheetId="10" r:id="rId5"/>
    <sheet name="5-0" sheetId="9" r:id="rId6"/>
    <sheet name="Sheet1" sheetId="1" r:id="rId7"/>
    <sheet name="csv" sheetId="8" r:id="rId8"/>
  </sheets>
  <definedNames>
    <definedName name="ExternalData_1" localSheetId="5" hidden="1">'5-0'!$A$1:$C$41</definedName>
    <definedName name="ExternalData_2" localSheetId="4" hidden="1">'5-27'!$A$1:$C$37</definedName>
    <definedName name="ExternalData_3" localSheetId="3" hidden="1">'10-0'!$A$1:$C$42</definedName>
    <definedName name="ExternalData_4" localSheetId="2" hidden="1">'10-27'!$A$1:$C$36</definedName>
    <definedName name="ExternalData_5" localSheetId="1" hidden="1">'20-0'!$A$1:$C$42</definedName>
    <definedName name="ExternalData_6" localSheetId="0" hidden="1">'20-27'!$A$1:$C$39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19" i="1" l="1"/>
  <c r="U19" i="1"/>
  <c r="W26" i="1"/>
  <c r="U26" i="1"/>
  <c r="Q33" i="1"/>
  <c r="R33" i="1"/>
  <c r="Q34" i="1"/>
  <c r="R34" i="1"/>
  <c r="Q35" i="1"/>
  <c r="R35" i="1"/>
  <c r="Q36" i="1"/>
  <c r="R36" i="1"/>
  <c r="Q37" i="1"/>
  <c r="R37" i="1"/>
  <c r="Q38" i="1"/>
  <c r="R38" i="1"/>
  <c r="Q39" i="1"/>
  <c r="R39" i="1"/>
  <c r="Q40" i="1"/>
  <c r="R40" i="1"/>
  <c r="Q41" i="1"/>
  <c r="R41" i="1"/>
  <c r="Q42" i="1"/>
  <c r="R42" i="1"/>
  <c r="Q43" i="1"/>
  <c r="R43" i="1"/>
  <c r="Q44" i="1"/>
  <c r="R44" i="1"/>
  <c r="Q45" i="1"/>
  <c r="R45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4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" i="1"/>
  <c r="O26" i="1"/>
  <c r="M26" i="1"/>
  <c r="O19" i="1"/>
  <c r="M19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5" i="1"/>
  <c r="J6" i="1"/>
  <c r="J7" i="1"/>
  <c r="J8" i="1"/>
  <c r="J9" i="1"/>
  <c r="J10" i="1"/>
  <c r="J11" i="1"/>
  <c r="J12" i="1"/>
  <c r="J13" i="1"/>
  <c r="J14" i="1"/>
  <c r="J15" i="1"/>
  <c r="J16" i="1"/>
  <c r="J4" i="1"/>
  <c r="G26" i="1"/>
  <c r="E26" i="1"/>
  <c r="G19" i="1"/>
  <c r="E19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4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3" i="1"/>
  <c r="A38" i="1"/>
  <c r="A39" i="1"/>
  <c r="A40" i="1"/>
  <c r="A41" i="1"/>
  <c r="A42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3" i="1"/>
  <c r="U36" i="1"/>
  <c r="U31" i="1"/>
  <c r="U10" i="1"/>
  <c r="U23" i="1" s="1"/>
  <c r="U8" i="1"/>
  <c r="U42" i="1" s="1"/>
  <c r="U5" i="1"/>
  <c r="U28" i="1" s="1"/>
  <c r="U3" i="1"/>
  <c r="W2" i="1"/>
  <c r="M36" i="1"/>
  <c r="M31" i="1"/>
  <c r="M10" i="1"/>
  <c r="M14" i="1" s="1"/>
  <c r="M8" i="1"/>
  <c r="M42" i="1" s="1"/>
  <c r="M5" i="1"/>
  <c r="M28" i="1" s="1"/>
  <c r="M3" i="1"/>
  <c r="M33" i="1" s="1"/>
  <c r="O2" i="1"/>
  <c r="E36" i="1"/>
  <c r="E31" i="1"/>
  <c r="E10" i="1"/>
  <c r="E23" i="1" s="1"/>
  <c r="E8" i="1"/>
  <c r="E42" i="1" s="1"/>
  <c r="E5" i="1"/>
  <c r="E28" i="1" s="1"/>
  <c r="E3" i="1"/>
  <c r="E33" i="1" s="1"/>
  <c r="G2" i="1"/>
  <c r="H2" i="8" a="1"/>
  <c r="M15" i="1" l="1"/>
  <c r="M16" i="1" s="1"/>
  <c r="M18" i="1" s="1"/>
  <c r="E15" i="1"/>
  <c r="E39" i="1"/>
  <c r="U39" i="1"/>
  <c r="U15" i="1"/>
  <c r="H2" i="8"/>
  <c r="G2" i="8" s="1" a="1"/>
  <c r="G2" i="8" s="1"/>
  <c r="W21" i="1"/>
  <c r="U37" i="1"/>
  <c r="U30" i="1"/>
  <c r="U40" i="1"/>
  <c r="U21" i="1"/>
  <c r="U33" i="1"/>
  <c r="U14" i="1"/>
  <c r="U20" i="1"/>
  <c r="O21" i="1"/>
  <c r="M39" i="1"/>
  <c r="M37" i="1"/>
  <c r="M30" i="1"/>
  <c r="M20" i="1"/>
  <c r="M21" i="1"/>
  <c r="M23" i="1"/>
  <c r="E37" i="1"/>
  <c r="E30" i="1"/>
  <c r="E40" i="1"/>
  <c r="E20" i="1"/>
  <c r="G21" i="1"/>
  <c r="E21" i="1"/>
  <c r="E14" i="1"/>
  <c r="E16" i="1" l="1"/>
  <c r="E41" i="1" s="1"/>
  <c r="U16" i="1"/>
  <c r="U41" i="1" s="1"/>
  <c r="F2" i="8" a="1"/>
  <c r="F2" i="8" s="1"/>
  <c r="D2" i="8" a="1"/>
  <c r="D2" i="8" s="1"/>
  <c r="E2" i="8" a="1"/>
  <c r="E2" i="8" s="1"/>
  <c r="U18" i="1"/>
  <c r="U24" i="1"/>
  <c r="U32" i="1" s="1"/>
  <c r="U34" i="1" s="1"/>
  <c r="M41" i="1"/>
  <c r="M40" i="1"/>
  <c r="M24" i="1"/>
  <c r="M32" i="1" s="1"/>
  <c r="M34" i="1" s="1"/>
  <c r="E24" i="1" l="1"/>
  <c r="E25" i="1" s="1"/>
  <c r="E18" i="1"/>
  <c r="U25" i="1"/>
  <c r="W25" i="1" s="1"/>
  <c r="M25" i="1"/>
  <c r="O25" i="1" s="1"/>
  <c r="E32" i="1" l="1"/>
  <c r="E34" i="1" s="1"/>
  <c r="G25" i="1"/>
  <c r="C2" i="8" s="1" a="1"/>
  <c r="C2" i="8" s="1"/>
  <c r="B2" i="8" a="1"/>
  <c r="B2" i="8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AD19B4-8982-409D-98F3-211EABCA6C84}" keepAlive="1" name="クエリ - 10-0" description="ブック内の '10-0' クエリへの接続です。" type="5" refreshedVersion="7" background="1" saveData="1">
    <dbPr connection="Provider=Microsoft.Mashup.OleDb.1;Data Source=$Workbook$;Location=10-0;Extended Properties=&quot;&quot;" command="SELECT * FROM [10-0]"/>
  </connection>
  <connection id="2" xr16:uid="{E03D1B8D-87A5-4D43-AAD3-689532E5A61F}" keepAlive="1" name="クエリ - 10-27" description="ブック内の '10-27' クエリへの接続です。" type="5" refreshedVersion="7" background="1" saveData="1">
    <dbPr connection="Provider=Microsoft.Mashup.OleDb.1;Data Source=$Workbook$;Location=10-27;Extended Properties=&quot;&quot;" command="SELECT * FROM [10-27]"/>
  </connection>
  <connection id="3" xr16:uid="{4698E58E-1E22-41A5-8524-72DB20A72984}" keepAlive="1" name="クエリ - 20-0" description="ブック内の '20-0' クエリへの接続です。" type="5" refreshedVersion="7" background="1" saveData="1">
    <dbPr connection="Provider=Microsoft.Mashup.OleDb.1;Data Source=$Workbook$;Location=20-0;Extended Properties=&quot;&quot;" command="SELECT * FROM [20-0]"/>
  </connection>
  <connection id="4" xr16:uid="{48ECF163-0024-4F33-B7E8-AE2DFF9FA9BA}" keepAlive="1" name="クエリ - 20210420-0_magnet" description="ブック内の '20210420-0_magnet' クエリへの接続です。" type="5" refreshedVersion="7" background="1" saveData="1">
    <dbPr connection="Provider=Microsoft.Mashup.OleDb.1;Data Source=$Workbook$;Location=20210420-0_magnet;Extended Properties=&quot;&quot;" command="SELECT * FROM [20210420-0_magnet]"/>
  </connection>
  <connection id="5" xr16:uid="{46E5C236-0CD3-4833-8427-83143934CE1D}" keepAlive="1" name="クエリ - 20210420-39_magnet" description="ブック内の '20210420-39_magnet' クエリへの接続です。" type="5" refreshedVersion="7" background="1" saveData="1">
    <dbPr connection="Provider=Microsoft.Mashup.OleDb.1;Data Source=$Workbook$;Location=20210420-39_magnet;Extended Properties=&quot;&quot;" command="SELECT * FROM [20210420-39_magnet]"/>
  </connection>
  <connection id="6" xr16:uid="{16956A45-3977-47FA-9765-B636F18F89F1}" keepAlive="1" name="クエリ - 20210705-0_pump" description="ブック内の '20210705-0_pump' クエリへの接続です。" type="5" refreshedVersion="7" background="1" saveData="1">
    <dbPr connection="Provider=Microsoft.Mashup.OleDb.1;Data Source=$Workbook$;Location=20210705-0_pump;Extended Properties=&quot;&quot;" command="SELECT * FROM [20210705-0_pump]"/>
  </connection>
  <connection id="7" xr16:uid="{60FAB877-6A51-4980-88BB-BD8E03F71C41}" keepAlive="1" name="クエリ - 20210705-39_pump" description="ブック内の '20210705-39_pump' クエリへの接続です。" type="5" refreshedVersion="7" background="1" saveData="1">
    <dbPr connection="Provider=Microsoft.Mashup.OleDb.1;Data Source=$Workbook$;Location=20210705-39_pump;Extended Properties=&quot;&quot;" command="SELECT * FROM [20210705-39_pump]"/>
  </connection>
  <connection id="8" xr16:uid="{4ACBFE01-9500-4702-A606-713C28EE668B}" keepAlive="1" name="クエリ - 20-27" description="ブック内の '20-27' クエリへの接続です。" type="5" refreshedVersion="7" background="1" saveData="1">
    <dbPr connection="Provider=Microsoft.Mashup.OleDb.1;Data Source=$Workbook$;Location=20-27;Extended Properties=&quot;&quot;" command="SELECT * FROM [20-27]"/>
  </connection>
  <connection id="9" xr16:uid="{485E5481-D4B8-4424-9D91-4A22393389CC}" keepAlive="1" name="クエリ - 5-0" description="ブック内の '5-0' クエリへの接続です。" type="5" refreshedVersion="7" background="1" saveData="1">
    <dbPr connection="Provider=Microsoft.Mashup.OleDb.1;Data Source=$Workbook$;Location=5-0;Extended Properties=&quot;&quot;" command="SELECT * FROM [5-0]"/>
  </connection>
  <connection id="10" xr16:uid="{3CB30423-78FC-4BFB-BE50-5CB4EE3805D3}" keepAlive="1" name="クエリ - 5-27" description="ブック内の '5-27' クエリへの接続です。" type="5" refreshedVersion="7" background="1" saveData="1">
    <dbPr connection="Provider=Microsoft.Mashup.OleDb.1;Data Source=$Workbook$;Location=5-27;Extended Properties=&quot;&quot;" command="SELECT * FROM [5-27]"/>
  </connection>
  <connection id="11" xr16:uid="{8CA7E7B5-FDAD-4ED4-AC25-EC01662D8D0F}" keepAlive="1" name="クエリ - iwamuroPAA_72kPa" description="ブック内の 'iwamuroPAA_72kPa' クエリへの接続です。" type="5" refreshedVersion="7" background="1" saveData="1">
    <dbPr connection="Provider=Microsoft.Mashup.OleDb.1;Data Source=$Workbook$;Location=iwamuroPAA_72kPa;Extended Properties=&quot;&quot;" command="SELECT * FROM [iwamuroPAA_72kPa]"/>
  </connection>
  <connection id="12" xr16:uid="{D04E0C37-6219-42F3-A219-17A9D2D5FB33}" keepAlive="1" name="クエリ - iwamuroPAA_OFF" description="ブック内の 'iwamuroPAA_OFF' クエリへの接続です。" type="5" refreshedVersion="7" background="1" saveData="1">
    <dbPr connection="Provider=Microsoft.Mashup.OleDb.1;Data Source=$Workbook$;Location=iwamuroPAA_OFF;Extended Properties=&quot;&quot;" command="SELECT * FROM [iwamuroPAA_OFF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<sst xmlns="http://schemas.openxmlformats.org/spreadsheetml/2006/main" count="149" uniqueCount="49">
  <si>
    <t>Column1</t>
  </si>
  <si>
    <t>Column2</t>
  </si>
  <si>
    <t>Column3</t>
  </si>
  <si>
    <t>time</t>
    <phoneticPr fontId="1"/>
  </si>
  <si>
    <t>Uon/Uoff</t>
    <phoneticPr fontId="1"/>
  </si>
  <si>
    <t>a[mm]</t>
    <phoneticPr fontId="2"/>
  </si>
  <si>
    <t>a[m]</t>
    <phoneticPr fontId="2"/>
  </si>
  <si>
    <t>ρ[g/cm^3]</t>
    <phoneticPr fontId="2"/>
  </si>
  <si>
    <t>ρ[kg/m^3]</t>
    <phoneticPr fontId="2"/>
  </si>
  <si>
    <t>c[m/s]</t>
    <phoneticPr fontId="2"/>
  </si>
  <si>
    <t>f[kHz]</t>
    <phoneticPr fontId="2"/>
  </si>
  <si>
    <t>f[Hz]</t>
    <phoneticPr fontId="2"/>
  </si>
  <si>
    <t>dP[kPa]</t>
    <phoneticPr fontId="2"/>
  </si>
  <si>
    <t>dP[Pa]</t>
    <phoneticPr fontId="2"/>
  </si>
  <si>
    <t>k</t>
    <phoneticPr fontId="2"/>
  </si>
  <si>
    <t>n</t>
    <phoneticPr fontId="2"/>
  </si>
  <si>
    <t>delta_upper</t>
    <phoneticPr fontId="2"/>
  </si>
  <si>
    <t>delta_lower</t>
    <phoneticPr fontId="2"/>
  </si>
  <si>
    <t>delta</t>
    <phoneticPr fontId="2"/>
  </si>
  <si>
    <t>delta/a</t>
    <phoneticPr fontId="2"/>
  </si>
  <si>
    <t>U_T</t>
    <phoneticPr fontId="2"/>
  </si>
  <si>
    <t>±</t>
    <phoneticPr fontId="2"/>
  </si>
  <si>
    <t>U_T/a</t>
    <phoneticPr fontId="2"/>
  </si>
  <si>
    <t>mu_u</t>
    <phoneticPr fontId="2"/>
  </si>
  <si>
    <t>p1</t>
    <phoneticPr fontId="2"/>
  </si>
  <si>
    <t>u</t>
    <phoneticPr fontId="2"/>
  </si>
  <si>
    <t>mu_abl</t>
    <phoneticPr fontId="2"/>
  </si>
  <si>
    <t>Uon/Uoff</t>
    <phoneticPr fontId="2"/>
  </si>
  <si>
    <t>dρ</t>
    <phoneticPr fontId="1"/>
  </si>
  <si>
    <t>g</t>
    <phoneticPr fontId="1"/>
  </si>
  <si>
    <t>niwa1</t>
    <phoneticPr fontId="1"/>
  </si>
  <si>
    <t>niwa2</t>
    <phoneticPr fontId="1"/>
  </si>
  <si>
    <t>niwa3</t>
    <phoneticPr fontId="1"/>
  </si>
  <si>
    <t>niwa4</t>
    <phoneticPr fontId="1"/>
  </si>
  <si>
    <t>n-1/n</t>
    <phoneticPr fontId="1"/>
  </si>
  <si>
    <t>dρ_n</t>
    <phoneticPr fontId="1"/>
  </si>
  <si>
    <t>τU</t>
    <phoneticPr fontId="1"/>
  </si>
  <si>
    <t>τBullk</t>
    <phoneticPr fontId="1"/>
  </si>
  <si>
    <t>τABL</t>
    <phoneticPr fontId="1"/>
  </si>
  <si>
    <t>λ</t>
    <phoneticPr fontId="1"/>
  </si>
  <si>
    <t>Fe</t>
    <phoneticPr fontId="1"/>
  </si>
  <si>
    <t>magnet</t>
    <phoneticPr fontId="1"/>
  </si>
  <si>
    <t>vaccume</t>
    <phoneticPr fontId="1"/>
  </si>
  <si>
    <t>muU/muABL</t>
    <phoneticPr fontId="1"/>
  </si>
  <si>
    <t>diff</t>
    <phoneticPr fontId="1"/>
  </si>
  <si>
    <t>UT</t>
    <phoneticPr fontId="1"/>
  </si>
  <si>
    <t>列番号</t>
    <rPh sb="0" eb="3">
      <t>レツバンゴウ</t>
    </rPh>
    <phoneticPr fontId="1"/>
  </si>
  <si>
    <t>列（英語表記）</t>
    <rPh sb="0" eb="1">
      <t>レツ</t>
    </rPh>
    <rPh sb="2" eb="4">
      <t>エイゴ</t>
    </rPh>
    <rPh sb="4" eb="6">
      <t>ヒョウキ</t>
    </rPh>
    <phoneticPr fontId="1"/>
  </si>
  <si>
    <t>U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</si>
</sst>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0000000000_);[Red]\(0.00000000000000000\)"/>
  </numFmts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vertical="center"/>
    </xf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176" fontId="0" fillId="0" borderId="0" xfId="0" applyNumberForma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'20-0'!$B$1</c:f>
              <c:strCache>
                <c:ptCount val="1"/>
                <c:pt idx="0">
                  <c:v>Column2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'20-0'!$A$2:$A$42</c:f>
              <c:numCache>
                <c:formatCode>General</c:formatCode>
                <c:ptCount val="41"/>
                <c:pt idx="0">
                  <c:v>0</c:v>
                </c:pt>
                <c:pt idx="1">
                  <c:v>0.05</c:v>
                </c:pt>
                <c:pt idx="2">
                  <c:v>0.10000100000000001</c:v>
                </c:pt>
                <c:pt idx="3">
                  <c:v>0.15</c:v>
                </c:pt>
                <c:pt idx="4">
                  <c:v>0.20000100000000001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0.45000099999999998</c:v>
                </c:pt>
                <c:pt idx="10">
                  <c:v>0.50000100000000003</c:v>
                </c:pt>
                <c:pt idx="11">
                  <c:v>0.55000099999999996</c:v>
                </c:pt>
                <c:pt idx="12">
                  <c:v>0.60000100000000001</c:v>
                </c:pt>
                <c:pt idx="13">
                  <c:v>0.65000100000000005</c:v>
                </c:pt>
                <c:pt idx="14">
                  <c:v>0.70000099999999998</c:v>
                </c:pt>
                <c:pt idx="15">
                  <c:v>0.75000100000000003</c:v>
                </c:pt>
                <c:pt idx="16">
                  <c:v>0.8</c:v>
                </c:pt>
                <c:pt idx="17">
                  <c:v>0.85000100000000001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1.1500010000000001</c:v>
                </c:pt>
                <c:pt idx="24">
                  <c:v>1.2000010000000001</c:v>
                </c:pt>
                <c:pt idx="25">
                  <c:v>1.2500009999999999</c:v>
                </c:pt>
                <c:pt idx="26">
                  <c:v>1.3</c:v>
                </c:pt>
                <c:pt idx="27">
                  <c:v>1.35</c:v>
                </c:pt>
                <c:pt idx="28">
                  <c:v>1.4</c:v>
                </c:pt>
                <c:pt idx="29">
                  <c:v>1.4500010000000001</c:v>
                </c:pt>
                <c:pt idx="30">
                  <c:v>1.5000009999999999</c:v>
                </c:pt>
                <c:pt idx="31">
                  <c:v>1.550001</c:v>
                </c:pt>
                <c:pt idx="32">
                  <c:v>1.6</c:v>
                </c:pt>
                <c:pt idx="33">
                  <c:v>1.6500010000000001</c:v>
                </c:pt>
                <c:pt idx="34">
                  <c:v>1.7000010000000001</c:v>
                </c:pt>
                <c:pt idx="35">
                  <c:v>1.7500009999999999</c:v>
                </c:pt>
                <c:pt idx="36">
                  <c:v>1.8</c:v>
                </c:pt>
                <c:pt idx="37">
                  <c:v>1.850001</c:v>
                </c:pt>
                <c:pt idx="38">
                  <c:v>1.9000010000000001</c:v>
                </c:pt>
                <c:pt idx="39">
                  <c:v>1.9500010000000001</c:v>
                </c:pt>
                <c:pt idx="40">
                  <c:v>2.0000010000000001</c:v>
                </c:pt>
              </c:numCache>
            </c:numRef>
          </c:xVal>
          <c:yVal>
            <c:numRef>
              <c:f>'20-0'!$B$2:$B$42</c:f>
              <c:numCache>
                <c:formatCode>General</c:formatCode>
                <c:ptCount val="41"/>
                <c:pt idx="0">
                  <c:v>0</c:v>
                </c:pt>
                <c:pt idx="1">
                  <c:v>69.954798999999994</c:v>
                </c:pt>
                <c:pt idx="2">
                  <c:v>141.22713899999999</c:v>
                </c:pt>
                <c:pt idx="3">
                  <c:v>171.493494</c:v>
                </c:pt>
                <c:pt idx="4">
                  <c:v>174.80843899999999</c:v>
                </c:pt>
                <c:pt idx="5">
                  <c:v>168.120214</c:v>
                </c:pt>
                <c:pt idx="6">
                  <c:v>160.51420400000001</c:v>
                </c:pt>
                <c:pt idx="7">
                  <c:v>152.147323</c:v>
                </c:pt>
                <c:pt idx="8">
                  <c:v>146.23084299999999</c:v>
                </c:pt>
                <c:pt idx="9">
                  <c:v>141.20120199999999</c:v>
                </c:pt>
                <c:pt idx="10">
                  <c:v>141.17647099999999</c:v>
                </c:pt>
                <c:pt idx="11">
                  <c:v>138.655462</c:v>
                </c:pt>
                <c:pt idx="12">
                  <c:v>139.49579800000001</c:v>
                </c:pt>
                <c:pt idx="13">
                  <c:v>136.97479000000001</c:v>
                </c:pt>
                <c:pt idx="14">
                  <c:v>138.668192</c:v>
                </c:pt>
                <c:pt idx="15">
                  <c:v>138.668192</c:v>
                </c:pt>
                <c:pt idx="16">
                  <c:v>138.668192</c:v>
                </c:pt>
                <c:pt idx="17">
                  <c:v>142.86949799999999</c:v>
                </c:pt>
                <c:pt idx="18">
                  <c:v>142.86949799999999</c:v>
                </c:pt>
                <c:pt idx="19">
                  <c:v>143.72218899999999</c:v>
                </c:pt>
                <c:pt idx="20">
                  <c:v>144.54981699999999</c:v>
                </c:pt>
                <c:pt idx="21">
                  <c:v>148.76385300000001</c:v>
                </c:pt>
                <c:pt idx="22">
                  <c:v>151.26050499999999</c:v>
                </c:pt>
                <c:pt idx="23">
                  <c:v>153.78151299999999</c:v>
                </c:pt>
                <c:pt idx="24">
                  <c:v>157.14285699999999</c:v>
                </c:pt>
                <c:pt idx="25">
                  <c:v>161.344538</c:v>
                </c:pt>
                <c:pt idx="26">
                  <c:v>165.55622099999999</c:v>
                </c:pt>
                <c:pt idx="27">
                  <c:v>168.07773</c:v>
                </c:pt>
                <c:pt idx="28">
                  <c:v>173.120015</c:v>
                </c:pt>
                <c:pt idx="29">
                  <c:v>177.310924</c:v>
                </c:pt>
                <c:pt idx="30">
                  <c:v>179.83193299999999</c:v>
                </c:pt>
                <c:pt idx="31">
                  <c:v>182.36271099999999</c:v>
                </c:pt>
                <c:pt idx="32">
                  <c:v>183.21176399999999</c:v>
                </c:pt>
                <c:pt idx="33">
                  <c:v>184.87395000000001</c:v>
                </c:pt>
                <c:pt idx="34">
                  <c:v>183.19327699999999</c:v>
                </c:pt>
                <c:pt idx="35">
                  <c:v>186.55462199999999</c:v>
                </c:pt>
                <c:pt idx="36">
                  <c:v>185.74295900000001</c:v>
                </c:pt>
                <c:pt idx="37">
                  <c:v>185.72341900000001</c:v>
                </c:pt>
                <c:pt idx="38">
                  <c:v>182.785044</c:v>
                </c:pt>
                <c:pt idx="39">
                  <c:v>184.87395000000001</c:v>
                </c:pt>
                <c:pt idx="40">
                  <c:v>182.77311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C1E-464D-A17D-5A78161501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973567"/>
        <c:axId val="92993951"/>
      </c:scatterChart>
      <c:valAx>
        <c:axId val="929735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2993951"/>
        <c:crosses val="autoZero"/>
        <c:crossBetween val="midCat"/>
      </c:valAx>
      <c:valAx>
        <c:axId val="92993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29735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'10-0'!$B$1</c:f>
              <c:strCache>
                <c:ptCount val="1"/>
                <c:pt idx="0">
                  <c:v>Column2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'10-0'!$A$2:$A$42</c:f>
              <c:numCache>
                <c:formatCode>General</c:formatCode>
                <c:ptCount val="41"/>
                <c:pt idx="0">
                  <c:v>0</c:v>
                </c:pt>
                <c:pt idx="1">
                  <c:v>0.05</c:v>
                </c:pt>
                <c:pt idx="2">
                  <c:v>0.10000100000000001</c:v>
                </c:pt>
                <c:pt idx="3">
                  <c:v>0.150001</c:v>
                </c:pt>
                <c:pt idx="4">
                  <c:v>0.20000100000000001</c:v>
                </c:pt>
                <c:pt idx="5">
                  <c:v>0.25000099999999997</c:v>
                </c:pt>
                <c:pt idx="6">
                  <c:v>0.3</c:v>
                </c:pt>
                <c:pt idx="7">
                  <c:v>0.35000100000000001</c:v>
                </c:pt>
                <c:pt idx="8">
                  <c:v>0.400001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0.80000099999999996</c:v>
                </c:pt>
                <c:pt idx="17">
                  <c:v>0.85</c:v>
                </c:pt>
                <c:pt idx="18">
                  <c:v>0.90000100000000005</c:v>
                </c:pt>
                <c:pt idx="19">
                  <c:v>0.95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1.2500009999999999</c:v>
                </c:pt>
                <c:pt idx="26">
                  <c:v>1.3</c:v>
                </c:pt>
                <c:pt idx="27">
                  <c:v>1.350001</c:v>
                </c:pt>
                <c:pt idx="28">
                  <c:v>1.4</c:v>
                </c:pt>
                <c:pt idx="29">
                  <c:v>1.45</c:v>
                </c:pt>
                <c:pt idx="30">
                  <c:v>1.5000009999999999</c:v>
                </c:pt>
                <c:pt idx="31">
                  <c:v>1.550001</c:v>
                </c:pt>
                <c:pt idx="32">
                  <c:v>1.600001</c:v>
                </c:pt>
                <c:pt idx="33">
                  <c:v>1.6500010000000001</c:v>
                </c:pt>
                <c:pt idx="34">
                  <c:v>1.7000010000000001</c:v>
                </c:pt>
                <c:pt idx="35">
                  <c:v>1.7500009999999999</c:v>
                </c:pt>
                <c:pt idx="36">
                  <c:v>1.8</c:v>
                </c:pt>
                <c:pt idx="37">
                  <c:v>1.850001</c:v>
                </c:pt>
                <c:pt idx="38">
                  <c:v>1.9000010000000001</c:v>
                </c:pt>
                <c:pt idx="39">
                  <c:v>1.9500010000000001</c:v>
                </c:pt>
                <c:pt idx="40">
                  <c:v>2</c:v>
                </c:pt>
              </c:numCache>
            </c:numRef>
          </c:xVal>
          <c:yVal>
            <c:numRef>
              <c:f>'10-0'!$B$2:$B$42</c:f>
              <c:numCache>
                <c:formatCode>General</c:formatCode>
                <c:ptCount val="41"/>
                <c:pt idx="0">
                  <c:v>0</c:v>
                </c:pt>
                <c:pt idx="1">
                  <c:v>79.441851</c:v>
                </c:pt>
                <c:pt idx="2">
                  <c:v>128.22469599999999</c:v>
                </c:pt>
                <c:pt idx="3">
                  <c:v>148.78094300000001</c:v>
                </c:pt>
                <c:pt idx="4">
                  <c:v>150.44262499999999</c:v>
                </c:pt>
                <c:pt idx="5">
                  <c:v>147.91725199999999</c:v>
                </c:pt>
                <c:pt idx="6">
                  <c:v>141.60918100000001</c:v>
                </c:pt>
                <c:pt idx="7">
                  <c:v>142.90809899999999</c:v>
                </c:pt>
                <c:pt idx="8">
                  <c:v>142.95034999999999</c:v>
                </c:pt>
                <c:pt idx="9">
                  <c:v>140.80710300000001</c:v>
                </c:pt>
                <c:pt idx="10">
                  <c:v>140.843862</c:v>
                </c:pt>
                <c:pt idx="11">
                  <c:v>140.79471599999999</c:v>
                </c:pt>
                <c:pt idx="12">
                  <c:v>142.479321</c:v>
                </c:pt>
                <c:pt idx="13">
                  <c:v>144.15459000000001</c:v>
                </c:pt>
                <c:pt idx="14">
                  <c:v>142.461716</c:v>
                </c:pt>
                <c:pt idx="15">
                  <c:v>146.242898</c:v>
                </c:pt>
                <c:pt idx="16">
                  <c:v>147.51469399999999</c:v>
                </c:pt>
                <c:pt idx="17">
                  <c:v>152.95268799999999</c:v>
                </c:pt>
                <c:pt idx="18">
                  <c:v>157.171109</c:v>
                </c:pt>
                <c:pt idx="19">
                  <c:v>160.10675000000001</c:v>
                </c:pt>
                <c:pt idx="20">
                  <c:v>163.48848899999999</c:v>
                </c:pt>
                <c:pt idx="21">
                  <c:v>166.81750199999999</c:v>
                </c:pt>
                <c:pt idx="22">
                  <c:v>171.44422299999999</c:v>
                </c:pt>
                <c:pt idx="23">
                  <c:v>176.06055699999999</c:v>
                </c:pt>
                <c:pt idx="24">
                  <c:v>181.53705199999999</c:v>
                </c:pt>
                <c:pt idx="25">
                  <c:v>184.084395</c:v>
                </c:pt>
                <c:pt idx="26">
                  <c:v>190.37784400000001</c:v>
                </c:pt>
                <c:pt idx="27">
                  <c:v>195.42318700000001</c:v>
                </c:pt>
                <c:pt idx="28">
                  <c:v>195.39673999999999</c:v>
                </c:pt>
                <c:pt idx="29">
                  <c:v>196.68440899999999</c:v>
                </c:pt>
                <c:pt idx="30">
                  <c:v>209.67262199999999</c:v>
                </c:pt>
                <c:pt idx="31">
                  <c:v>214.29802000000001</c:v>
                </c:pt>
                <c:pt idx="32">
                  <c:v>221.01244299999999</c:v>
                </c:pt>
                <c:pt idx="33">
                  <c:v>224.801377</c:v>
                </c:pt>
                <c:pt idx="34">
                  <c:v>226.914252</c:v>
                </c:pt>
                <c:pt idx="35">
                  <c:v>228.16698199999999</c:v>
                </c:pt>
                <c:pt idx="36">
                  <c:v>231.10754900000001</c:v>
                </c:pt>
                <c:pt idx="37">
                  <c:v>232.780979</c:v>
                </c:pt>
                <c:pt idx="38">
                  <c:v>225.225503</c:v>
                </c:pt>
                <c:pt idx="39">
                  <c:v>225.86073300000001</c:v>
                </c:pt>
                <c:pt idx="40">
                  <c:v>218.48739499999999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32-4B01-8753-BFED1A2212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6733504"/>
        <c:axId val="1016728928"/>
      </c:scatterChart>
      <c:valAx>
        <c:axId val="10167335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16728928"/>
        <c:crosses val="autoZero"/>
        <c:crossBetween val="midCat"/>
      </c:valAx>
      <c:valAx>
        <c:axId val="1016728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167335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'5-0'!$B$1</c:f>
              <c:strCache>
                <c:ptCount val="1"/>
                <c:pt idx="0">
                  <c:v>Column2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'5-0'!$A$2:$A$41</c:f>
              <c:numCache>
                <c:formatCode>General</c:formatCode>
                <c:ptCount val="40"/>
                <c:pt idx="0">
                  <c:v>0</c:v>
                </c:pt>
                <c:pt idx="1">
                  <c:v>0.05</c:v>
                </c:pt>
                <c:pt idx="2">
                  <c:v>0.10000100000000001</c:v>
                </c:pt>
                <c:pt idx="3">
                  <c:v>0.150001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0.45000099999999998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0.65000100000000005</c:v>
                </c:pt>
                <c:pt idx="14">
                  <c:v>0.7</c:v>
                </c:pt>
                <c:pt idx="15">
                  <c:v>0.75</c:v>
                </c:pt>
                <c:pt idx="16">
                  <c:v>0.80000099999999996</c:v>
                </c:pt>
                <c:pt idx="17">
                  <c:v>0.85</c:v>
                </c:pt>
                <c:pt idx="18">
                  <c:v>0.90000100000000005</c:v>
                </c:pt>
                <c:pt idx="19">
                  <c:v>0.95000099999999998</c:v>
                </c:pt>
                <c:pt idx="20">
                  <c:v>1</c:v>
                </c:pt>
                <c:pt idx="21">
                  <c:v>1.05</c:v>
                </c:pt>
                <c:pt idx="22">
                  <c:v>1.1000000000000001</c:v>
                </c:pt>
                <c:pt idx="23">
                  <c:v>1.1499999999999999</c:v>
                </c:pt>
                <c:pt idx="24">
                  <c:v>1.2</c:v>
                </c:pt>
                <c:pt idx="25">
                  <c:v>1.25</c:v>
                </c:pt>
                <c:pt idx="26">
                  <c:v>1.3</c:v>
                </c:pt>
                <c:pt idx="27">
                  <c:v>1.350001</c:v>
                </c:pt>
                <c:pt idx="28">
                  <c:v>1.4000010000000001</c:v>
                </c:pt>
                <c:pt idx="29">
                  <c:v>1.4500010000000001</c:v>
                </c:pt>
                <c:pt idx="30">
                  <c:v>1.5</c:v>
                </c:pt>
                <c:pt idx="31">
                  <c:v>1.550001</c:v>
                </c:pt>
                <c:pt idx="32">
                  <c:v>1.600001</c:v>
                </c:pt>
                <c:pt idx="33">
                  <c:v>1.65</c:v>
                </c:pt>
                <c:pt idx="34">
                  <c:v>1.7</c:v>
                </c:pt>
                <c:pt idx="35">
                  <c:v>1.75</c:v>
                </c:pt>
                <c:pt idx="36">
                  <c:v>1.800001</c:v>
                </c:pt>
                <c:pt idx="37">
                  <c:v>1.85</c:v>
                </c:pt>
                <c:pt idx="38">
                  <c:v>1.9000010000000001</c:v>
                </c:pt>
                <c:pt idx="39">
                  <c:v>1.9500010000000001</c:v>
                </c:pt>
              </c:numCache>
            </c:numRef>
          </c:xVal>
          <c:yVal>
            <c:numRef>
              <c:f>'5-0'!$B$2:$B$41</c:f>
              <c:numCache>
                <c:formatCode>General</c:formatCode>
                <c:ptCount val="40"/>
                <c:pt idx="0">
                  <c:v>0</c:v>
                </c:pt>
                <c:pt idx="1">
                  <c:v>90.390710999999996</c:v>
                </c:pt>
                <c:pt idx="2">
                  <c:v>124.007338</c:v>
                </c:pt>
                <c:pt idx="3">
                  <c:v>135.34499099999999</c:v>
                </c:pt>
                <c:pt idx="4">
                  <c:v>133.652378</c:v>
                </c:pt>
                <c:pt idx="5">
                  <c:v>132.37950799999999</c:v>
                </c:pt>
                <c:pt idx="6">
                  <c:v>131.168926</c:v>
                </c:pt>
                <c:pt idx="7">
                  <c:v>135.35287099999999</c:v>
                </c:pt>
                <c:pt idx="8">
                  <c:v>140.79872399999999</c:v>
                </c:pt>
                <c:pt idx="9">
                  <c:v>144.62126499999999</c:v>
                </c:pt>
                <c:pt idx="10">
                  <c:v>145.045995</c:v>
                </c:pt>
                <c:pt idx="11">
                  <c:v>147.14350400000001</c:v>
                </c:pt>
                <c:pt idx="12">
                  <c:v>148.75683100000001</c:v>
                </c:pt>
                <c:pt idx="13">
                  <c:v>152.14259999999999</c:v>
                </c:pt>
                <c:pt idx="14">
                  <c:v>152.124548</c:v>
                </c:pt>
                <c:pt idx="15">
                  <c:v>152.16460000000001</c:v>
                </c:pt>
                <c:pt idx="16">
                  <c:v>153.37259700000001</c:v>
                </c:pt>
                <c:pt idx="17">
                  <c:v>158.011236</c:v>
                </c:pt>
                <c:pt idx="18">
                  <c:v>160.11700200000001</c:v>
                </c:pt>
                <c:pt idx="19">
                  <c:v>161.786855</c:v>
                </c:pt>
                <c:pt idx="20">
                  <c:v>164.73784900000001</c:v>
                </c:pt>
                <c:pt idx="21">
                  <c:v>167.248313</c:v>
                </c:pt>
                <c:pt idx="22">
                  <c:v>170.189099</c:v>
                </c:pt>
                <c:pt idx="23">
                  <c:v>176.50491199999999</c:v>
                </c:pt>
                <c:pt idx="24">
                  <c:v>178.61494999999999</c:v>
                </c:pt>
                <c:pt idx="25">
                  <c:v>184.513158</c:v>
                </c:pt>
                <c:pt idx="26">
                  <c:v>184.91210699999999</c:v>
                </c:pt>
                <c:pt idx="27">
                  <c:v>190.38044400000001</c:v>
                </c:pt>
                <c:pt idx="28">
                  <c:v>194.57806199999999</c:v>
                </c:pt>
                <c:pt idx="29">
                  <c:v>190.40456599999999</c:v>
                </c:pt>
                <c:pt idx="30">
                  <c:v>203.80828099999999</c:v>
                </c:pt>
                <c:pt idx="31">
                  <c:v>206.73588699999999</c:v>
                </c:pt>
                <c:pt idx="32">
                  <c:v>213.86554599999999</c:v>
                </c:pt>
                <c:pt idx="33">
                  <c:v>218.50708</c:v>
                </c:pt>
                <c:pt idx="34">
                  <c:v>222.69678999999999</c:v>
                </c:pt>
                <c:pt idx="35">
                  <c:v>227.738663</c:v>
                </c:pt>
                <c:pt idx="36">
                  <c:v>232.37187399999999</c:v>
                </c:pt>
                <c:pt idx="37">
                  <c:v>235.30309600000001</c:v>
                </c:pt>
                <c:pt idx="38">
                  <c:v>240.02531300000001</c:v>
                </c:pt>
                <c:pt idx="39">
                  <c:v>222.70927399999999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99-4F71-A195-DC1C0DFC78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4701312"/>
        <c:axId val="894695904"/>
      </c:scatterChart>
      <c:valAx>
        <c:axId val="89470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94695904"/>
        <c:crosses val="autoZero"/>
        <c:crossBetween val="midCat"/>
      </c:valAx>
      <c:valAx>
        <c:axId val="89469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947013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471487</xdr:colOff>
      <xdr:row>9</xdr:row>
      <xdr:rowOff>57150</xdr:rowOff>
    </xdr:from>
    <xdr:to>
      <xdr:col>15</xdr:col>
      <xdr:colOff>242887</xdr:colOff>
      <xdr:row>20</xdr:row>
      <xdr:rowOff>180975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4B4FBB5-02D7-40D3-AF2E-1606E2385D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176212</xdr:colOff>
      <xdr:row>9</xdr:row>
      <xdr:rowOff>57150</xdr:rowOff>
    </xdr:from>
    <xdr:to>
      <xdr:col>12</xdr:col>
      <xdr:colOff>633412</xdr:colOff>
      <xdr:row>20</xdr:row>
      <xdr:rowOff>180975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B1801A82-F834-466A-A1DA-F18246E54A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176212</xdr:colOff>
      <xdr:row>9</xdr:row>
      <xdr:rowOff>57150</xdr:rowOff>
    </xdr:from>
    <xdr:to>
      <xdr:col>12</xdr:col>
      <xdr:colOff>633412</xdr:colOff>
      <xdr:row>20</xdr:row>
      <xdr:rowOff>180975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CE53BDB-3C8E-4552-AA16-3659CA3E9F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8" xr16:uid="{92AF9BB3-C661-4591-A27C-0709FD36D99E}" autoFormatId="20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3" xr16:uid="{30E9D1BE-EAB3-42E0-AB1A-CAA28AD92C58}" autoFormatId="20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C4FE4141-DFF0-41CC-B648-FC4C4017ACBB}" autoFormatId="20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050BAFDA-5ADE-4675-83AA-5BB50BF47485}" autoFormatId="20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0" xr16:uid="{22EB21C9-B418-4E43-A2B4-EDB541A9EE30}" autoFormatId="20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0986BC98-2021-432F-A5F0-84172D69B51C}" autoFormatId="20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D377123-27CE-4E97-8066-C5EE37EA7F28}" name="_20_27" displayName="_20_27" ref="A1:C39" tableType="queryTable" totalsRowShown="0">
  <autoFilter ref="A1:C39" xr:uid="{4D377123-27CE-4E97-8066-C5EE37EA7F28}"/>
  <tableColumns count="3">
    <tableColumn id="1" xr3:uid="{690C156D-6055-4AC3-95F1-979D18438901}" uniqueName="1" name="Column1" queryTableFieldId="1"/>
    <tableColumn id="2" xr3:uid="{4FA9E22F-C81E-4CB7-BF2B-34F20E84CE9F}" uniqueName="2" name="Column2" queryTableFieldId="2"/>
    <tableColumn id="3" xr3:uid="{0FE78507-1F98-4525-966A-998989857664}" uniqueName="3" name="Column3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4A67817-707C-48AB-9DE0-593FB247F75F}" name="_20_0" displayName="_20_0" ref="A1:C42" tableType="queryTable" totalsRowShown="0">
  <autoFilter ref="A1:C42" xr:uid="{74A67817-707C-48AB-9DE0-593FB247F75F}"/>
  <tableColumns count="3">
    <tableColumn id="1" xr3:uid="{FB170176-8172-4A1E-B3AD-D2B17DB018CF}" uniqueName="1" name="Column1" queryTableFieldId="1"/>
    <tableColumn id="2" xr3:uid="{16BDEA7D-ED78-4BB6-828C-64C1DED3C008}" uniqueName="2" name="Column2" queryTableFieldId="2"/>
    <tableColumn id="3" xr3:uid="{7373D0CB-A5C6-44FA-B555-2CAB4D83447D}" uniqueName="3" name="Column3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972A0A8-DEA5-46EF-9DDF-CB978A06B39E}" name="_10_27" displayName="_10_27" ref="A1:C36" tableType="queryTable" totalsRowShown="0">
  <autoFilter ref="A1:C36" xr:uid="{1972A0A8-DEA5-46EF-9DDF-CB978A06B39E}"/>
  <tableColumns count="3">
    <tableColumn id="1" xr3:uid="{995470C6-A9C6-4EB9-9685-C838DDC27F65}" uniqueName="1" name="Column1" queryTableFieldId="1"/>
    <tableColumn id="2" xr3:uid="{B59C551B-4F34-4D00-AC67-244B50ABA4CC}" uniqueName="2" name="Column2" queryTableFieldId="2"/>
    <tableColumn id="3" xr3:uid="{EFB8F99F-1F02-4EF7-8246-343ECB89A075}" uniqueName="3" name="Column3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259E5C1-AC6E-448E-8EAB-F0988BC9B6DC}" name="_10_0" displayName="_10_0" ref="A1:C42" tableType="queryTable" totalsRowShown="0">
  <autoFilter ref="A1:C42" xr:uid="{8259E5C1-AC6E-448E-8EAB-F0988BC9B6DC}"/>
  <tableColumns count="3">
    <tableColumn id="1" xr3:uid="{D3729CC1-14DC-40C4-8BB0-4E847B0E8DF3}" uniqueName="1" name="Column1" queryTableFieldId="1"/>
    <tableColumn id="2" xr3:uid="{3D7BB178-4789-43FB-9AFE-6DED2E8653CF}" uniqueName="2" name="Column2" queryTableFieldId="2"/>
    <tableColumn id="3" xr3:uid="{7435C95C-6DC6-44F8-A133-C8AEB4A4F4B0}" uniqueName="3" name="Column3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E91FFAE-D1A4-4C84-844E-ED09E2527BC3}" name="_5_27" displayName="_5_27" ref="A1:C37" tableType="queryTable" totalsRowShown="0">
  <autoFilter ref="A1:C37" xr:uid="{FE91FFAE-D1A4-4C84-844E-ED09E2527BC3}"/>
  <tableColumns count="3">
    <tableColumn id="1" xr3:uid="{44DA88A1-AC43-4CBE-9FC3-E77CA6A0D90A}" uniqueName="1" name="Column1" queryTableFieldId="1"/>
    <tableColumn id="2" xr3:uid="{30AFB9DB-A745-4EBF-96BC-6B2EC23116C3}" uniqueName="2" name="Column2" queryTableFieldId="2"/>
    <tableColumn id="3" xr3:uid="{7B000FD4-E6A3-4827-9D8D-6C3D65DC2DF2}" uniqueName="3" name="Column3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DD78F9-7C78-4E14-B514-90A3AC8D0FFC}" name="_5_0" displayName="_5_0" ref="A1:C41" tableType="queryTable" totalsRowShown="0">
  <autoFilter ref="A1:C41" xr:uid="{69DD78F9-7C78-4E14-B514-90A3AC8D0FFC}"/>
  <tableColumns count="3">
    <tableColumn id="1" xr3:uid="{63C7A737-4415-4487-A7F7-DC9927852053}" uniqueName="1" name="Column1" queryTableFieldId="1"/>
    <tableColumn id="2" xr3:uid="{E32EF1C3-7D64-472C-9789-F50510A8F4AE}" uniqueName="2" name="Column2" queryTableFieldId="2"/>
    <tableColumn id="3" xr3:uid="{34D1BB81-5608-4EB1-832D-F483AD0F4168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EC1A3-7776-4617-ADF5-30F414681EAA}">
  <dimension ref="A1:C39"/>
  <sheetViews>
    <sheetView workbookViewId="0">
      <selection activeCell="F31" sqref="F31"/>
    </sheetView>
  </sheetViews>
  <sheetFormatPr defaultRowHeight="18.75"/>
  <cols>
    <col min="1" max="3" width="11.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0.05</v>
      </c>
      <c r="B3">
        <v>60.995882999999999</v>
      </c>
      <c r="C3">
        <v>38.613452000000002</v>
      </c>
    </row>
    <row r="4" spans="1:3">
      <c r="A4">
        <v>0.1</v>
      </c>
      <c r="B4">
        <v>124.393249</v>
      </c>
      <c r="C4">
        <v>44.606900000000003</v>
      </c>
    </row>
    <row r="5" spans="1:3">
      <c r="A5">
        <v>0.150001</v>
      </c>
      <c r="B5">
        <v>172.28592599999999</v>
      </c>
      <c r="C5">
        <v>34.563225000000003</v>
      </c>
    </row>
    <row r="6" spans="1:3">
      <c r="A6">
        <v>0.2</v>
      </c>
      <c r="B6">
        <v>188.24529699999999</v>
      </c>
      <c r="C6">
        <v>24.838540999999999</v>
      </c>
    </row>
    <row r="7" spans="1:3">
      <c r="A7">
        <v>0.25</v>
      </c>
      <c r="B7">
        <v>185.74250599999999</v>
      </c>
      <c r="C7">
        <v>9.7332470000000004</v>
      </c>
    </row>
    <row r="8" spans="1:3">
      <c r="A8">
        <v>0.3</v>
      </c>
      <c r="B8">
        <v>178.180643</v>
      </c>
      <c r="C8">
        <v>7.8008249999999997</v>
      </c>
    </row>
    <row r="9" spans="1:3">
      <c r="A9">
        <v>0.35</v>
      </c>
      <c r="B9">
        <v>165.56862699999999</v>
      </c>
      <c r="C9">
        <v>10.136162000000001</v>
      </c>
    </row>
    <row r="10" spans="1:3">
      <c r="A10">
        <v>0.4</v>
      </c>
      <c r="B10">
        <v>157.99343999999999</v>
      </c>
      <c r="C10">
        <v>8.2513629999999996</v>
      </c>
    </row>
    <row r="11" spans="1:3">
      <c r="A11">
        <v>0.45000099999999998</v>
      </c>
      <c r="B11">
        <v>152.95284599999999</v>
      </c>
      <c r="C11">
        <v>5.6960430000000004</v>
      </c>
    </row>
    <row r="12" spans="1:3">
      <c r="A12">
        <v>0.5</v>
      </c>
      <c r="B12">
        <v>152.94117700000001</v>
      </c>
      <c r="C12">
        <v>4.2848899999999999</v>
      </c>
    </row>
    <row r="13" spans="1:3">
      <c r="A13">
        <v>0.55000099999999996</v>
      </c>
      <c r="B13">
        <v>152.10084000000001</v>
      </c>
      <c r="C13">
        <v>3.14425</v>
      </c>
    </row>
    <row r="14" spans="1:3">
      <c r="A14">
        <v>0.6</v>
      </c>
      <c r="B14">
        <v>152.10084000000001</v>
      </c>
      <c r="C14">
        <v>4.1167899999999999</v>
      </c>
    </row>
    <row r="15" spans="1:3">
      <c r="A15">
        <v>0.65</v>
      </c>
      <c r="B15">
        <v>154.621849</v>
      </c>
      <c r="C15">
        <v>3.14425</v>
      </c>
    </row>
    <row r="16" spans="1:3">
      <c r="A16">
        <v>0.7</v>
      </c>
      <c r="B16">
        <v>152.965181</v>
      </c>
      <c r="C16">
        <v>5.6746840000000001</v>
      </c>
    </row>
    <row r="17" spans="1:3">
      <c r="A17">
        <v>0.75</v>
      </c>
      <c r="B17">
        <v>157.154526</v>
      </c>
      <c r="C17">
        <v>6.2776180000000004</v>
      </c>
    </row>
    <row r="18" spans="1:3">
      <c r="A18">
        <v>0.80000099999999996</v>
      </c>
      <c r="B18">
        <v>156.30252100000001</v>
      </c>
      <c r="C18">
        <v>4.8999600000000001</v>
      </c>
    </row>
    <row r="19" spans="1:3">
      <c r="A19">
        <v>0.85</v>
      </c>
      <c r="B19">
        <v>157.16587999999999</v>
      </c>
      <c r="C19">
        <v>6.2745980000000001</v>
      </c>
    </row>
    <row r="20" spans="1:3">
      <c r="A20">
        <v>0.9</v>
      </c>
      <c r="B20">
        <v>161.344538</v>
      </c>
      <c r="C20">
        <v>6.8269229999999999</v>
      </c>
    </row>
    <row r="21" spans="1:3">
      <c r="A21">
        <v>0.95</v>
      </c>
      <c r="B21">
        <v>164.705882</v>
      </c>
      <c r="C21">
        <v>8.1473610000000001</v>
      </c>
    </row>
    <row r="22" spans="1:3">
      <c r="A22">
        <v>1</v>
      </c>
      <c r="B22">
        <v>164.705882</v>
      </c>
      <c r="C22">
        <v>6.7226889999999999</v>
      </c>
    </row>
    <row r="23" spans="1:3">
      <c r="A23">
        <v>1.050001</v>
      </c>
      <c r="B23">
        <v>171.44959</v>
      </c>
      <c r="C23">
        <v>5.5611329999999999</v>
      </c>
    </row>
    <row r="24" spans="1:3">
      <c r="A24">
        <v>1.1000000000000001</v>
      </c>
      <c r="B24">
        <v>176.47058799999999</v>
      </c>
      <c r="C24">
        <v>5.9420739999999999</v>
      </c>
    </row>
    <row r="25" spans="1:3">
      <c r="A25">
        <v>1.1499999999999999</v>
      </c>
      <c r="B25">
        <v>181.521738</v>
      </c>
      <c r="C25">
        <v>7.243716</v>
      </c>
    </row>
    <row r="26" spans="1:3">
      <c r="A26">
        <v>1.2</v>
      </c>
      <c r="B26">
        <v>185.71428599999999</v>
      </c>
      <c r="C26">
        <v>8.1473610000000001</v>
      </c>
    </row>
    <row r="27" spans="1:3">
      <c r="A27">
        <v>1.2500009999999999</v>
      </c>
      <c r="B27">
        <v>187.394958</v>
      </c>
      <c r="C27">
        <v>6.8269229999999999</v>
      </c>
    </row>
    <row r="28" spans="1:3">
      <c r="A28">
        <v>1.3</v>
      </c>
      <c r="B28">
        <v>192.44631100000001</v>
      </c>
      <c r="C28">
        <v>7.224526</v>
      </c>
    </row>
    <row r="29" spans="1:3">
      <c r="A29">
        <v>1.35</v>
      </c>
      <c r="B29">
        <v>193.29599200000001</v>
      </c>
      <c r="C29">
        <v>5.2996829999999999</v>
      </c>
    </row>
    <row r="30" spans="1:3">
      <c r="A30">
        <v>1.4000010000000001</v>
      </c>
      <c r="B30">
        <v>194.12678</v>
      </c>
      <c r="C30">
        <v>3.141861</v>
      </c>
    </row>
    <row r="31" spans="1:3">
      <c r="A31">
        <v>1.4500010000000001</v>
      </c>
      <c r="B31">
        <v>195.79831999999999</v>
      </c>
      <c r="C31">
        <v>5.6994369999999996</v>
      </c>
    </row>
    <row r="32" spans="1:3">
      <c r="A32">
        <v>1.5000009999999999</v>
      </c>
      <c r="B32">
        <v>196.647594</v>
      </c>
      <c r="C32">
        <v>6.1764260000000002</v>
      </c>
    </row>
    <row r="33" spans="1:3">
      <c r="A33">
        <v>1.550001</v>
      </c>
      <c r="B33">
        <v>194.136134</v>
      </c>
      <c r="C33">
        <v>4.8881170000000003</v>
      </c>
    </row>
    <row r="34" spans="1:3">
      <c r="A34">
        <v>1.600001</v>
      </c>
      <c r="B34">
        <v>197.47899200000001</v>
      </c>
      <c r="C34">
        <v>7.0307560000000002</v>
      </c>
    </row>
    <row r="35" spans="1:3">
      <c r="A35">
        <v>1.6500010000000001</v>
      </c>
      <c r="B35">
        <v>199.16806700000001</v>
      </c>
      <c r="C35">
        <v>10.835462</v>
      </c>
    </row>
    <row r="36" spans="1:3">
      <c r="A36">
        <v>1.7000010000000001</v>
      </c>
      <c r="B36">
        <v>202.52994699999999</v>
      </c>
      <c r="C36">
        <v>10.079579000000001</v>
      </c>
    </row>
    <row r="37" spans="1:3">
      <c r="A37">
        <v>1.7500009999999999</v>
      </c>
      <c r="B37">
        <v>203.36974699999999</v>
      </c>
      <c r="C37">
        <v>9.0569520000000008</v>
      </c>
    </row>
    <row r="38" spans="1:3">
      <c r="A38">
        <v>1.800001</v>
      </c>
      <c r="B38">
        <v>199.57983200000001</v>
      </c>
      <c r="C38">
        <v>10.504201999999999</v>
      </c>
    </row>
    <row r="39" spans="1:3">
      <c r="A39">
        <v>1.85</v>
      </c>
      <c r="B39">
        <v>201.72460599999999</v>
      </c>
      <c r="C39">
        <v>12.602296000000001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5B8D0-8B39-47D5-BBA5-6ACE158E2373}">
  <dimension ref="A1:C42"/>
  <sheetViews>
    <sheetView topLeftCell="A16" workbookViewId="0">
      <selection sqref="A1:B1048576"/>
    </sheetView>
  </sheetViews>
  <sheetFormatPr defaultRowHeight="18.75"/>
  <cols>
    <col min="1" max="3" width="11.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0.05</v>
      </c>
      <c r="B3">
        <v>69.954798999999994</v>
      </c>
      <c r="C3">
        <v>28.683274999999998</v>
      </c>
    </row>
    <row r="4" spans="1:3">
      <c r="A4">
        <v>0.10000100000000001</v>
      </c>
      <c r="B4">
        <v>141.22713899999999</v>
      </c>
      <c r="C4">
        <v>12.625667999999999</v>
      </c>
    </row>
    <row r="5" spans="1:3">
      <c r="A5">
        <v>0.15</v>
      </c>
      <c r="B5">
        <v>171.493494</v>
      </c>
      <c r="C5">
        <v>11.957395</v>
      </c>
    </row>
    <row r="6" spans="1:3">
      <c r="A6">
        <v>0.20000100000000001</v>
      </c>
      <c r="B6">
        <v>174.80843899999999</v>
      </c>
      <c r="C6">
        <v>16.527728</v>
      </c>
    </row>
    <row r="7" spans="1:3">
      <c r="A7">
        <v>0.25</v>
      </c>
      <c r="B7">
        <v>168.120214</v>
      </c>
      <c r="C7">
        <v>16.376297999999998</v>
      </c>
    </row>
    <row r="8" spans="1:3">
      <c r="A8">
        <v>0.3</v>
      </c>
      <c r="B8">
        <v>160.51420400000001</v>
      </c>
      <c r="C8">
        <v>9.7440180000000005</v>
      </c>
    </row>
    <row r="9" spans="1:3">
      <c r="A9">
        <v>0.35</v>
      </c>
      <c r="B9">
        <v>152.147323</v>
      </c>
      <c r="C9">
        <v>7.2275219999999996</v>
      </c>
    </row>
    <row r="10" spans="1:3">
      <c r="A10">
        <v>0.4</v>
      </c>
      <c r="B10">
        <v>146.23084299999999</v>
      </c>
      <c r="C10">
        <v>4.8915389999999999</v>
      </c>
    </row>
    <row r="11" spans="1:3">
      <c r="A11">
        <v>0.45000099999999998</v>
      </c>
      <c r="B11">
        <v>141.20120199999999</v>
      </c>
      <c r="C11">
        <v>4.2939749999999997</v>
      </c>
    </row>
    <row r="12" spans="1:3">
      <c r="A12">
        <v>0.50000100000000003</v>
      </c>
      <c r="B12">
        <v>141.17647099999999</v>
      </c>
      <c r="C12">
        <v>2.058395</v>
      </c>
    </row>
    <row r="13" spans="1:3">
      <c r="A13">
        <v>0.55000099999999996</v>
      </c>
      <c r="B13">
        <v>138.655462</v>
      </c>
      <c r="C13">
        <v>4.6027110000000002</v>
      </c>
    </row>
    <row r="14" spans="1:3">
      <c r="A14">
        <v>0.60000100000000001</v>
      </c>
      <c r="B14">
        <v>139.49579800000001</v>
      </c>
      <c r="C14">
        <v>4.1167899999999999</v>
      </c>
    </row>
    <row r="15" spans="1:3">
      <c r="A15">
        <v>0.65000100000000005</v>
      </c>
      <c r="B15">
        <v>136.97479000000001</v>
      </c>
      <c r="C15">
        <v>5.6994369999999996</v>
      </c>
    </row>
    <row r="16" spans="1:3">
      <c r="A16">
        <v>0.70000099999999998</v>
      </c>
      <c r="B16">
        <v>138.668192</v>
      </c>
      <c r="C16">
        <v>2.6574979999999999</v>
      </c>
    </row>
    <row r="17" spans="1:3">
      <c r="A17">
        <v>0.75000100000000003</v>
      </c>
      <c r="B17">
        <v>138.668192</v>
      </c>
      <c r="C17">
        <v>4.6027810000000002</v>
      </c>
    </row>
    <row r="18" spans="1:3">
      <c r="A18">
        <v>0.8</v>
      </c>
      <c r="B18">
        <v>138.668192</v>
      </c>
      <c r="C18">
        <v>2.6574979999999999</v>
      </c>
    </row>
    <row r="19" spans="1:3">
      <c r="A19">
        <v>0.85000100000000001</v>
      </c>
      <c r="B19">
        <v>142.86949799999999</v>
      </c>
      <c r="C19">
        <v>4.6027769999999997</v>
      </c>
    </row>
    <row r="20" spans="1:3">
      <c r="A20">
        <v>0.9</v>
      </c>
      <c r="B20">
        <v>142.86949799999999</v>
      </c>
      <c r="C20">
        <v>3.7581790000000002</v>
      </c>
    </row>
    <row r="21" spans="1:3">
      <c r="A21">
        <v>0.95</v>
      </c>
      <c r="B21">
        <v>143.72218899999999</v>
      </c>
      <c r="C21">
        <v>4.1118540000000001</v>
      </c>
    </row>
    <row r="22" spans="1:3">
      <c r="A22">
        <v>1</v>
      </c>
      <c r="B22">
        <v>144.54981699999999</v>
      </c>
      <c r="C22">
        <v>5.0480720000000003</v>
      </c>
    </row>
    <row r="23" spans="1:3">
      <c r="A23">
        <v>1.05</v>
      </c>
      <c r="B23">
        <v>148.76385300000001</v>
      </c>
      <c r="C23">
        <v>4.2632709999999996</v>
      </c>
    </row>
    <row r="24" spans="1:3">
      <c r="A24">
        <v>1.1000000000000001</v>
      </c>
      <c r="B24">
        <v>151.26050499999999</v>
      </c>
      <c r="C24">
        <v>5.3147520000000004</v>
      </c>
    </row>
    <row r="25" spans="1:3">
      <c r="A25">
        <v>1.1500010000000001</v>
      </c>
      <c r="B25">
        <v>153.78151299999999</v>
      </c>
      <c r="C25">
        <v>3.361345</v>
      </c>
    </row>
    <row r="26" spans="1:3">
      <c r="A26">
        <v>1.2000010000000001</v>
      </c>
      <c r="B26">
        <v>157.14285699999999</v>
      </c>
      <c r="C26">
        <v>4.2848899999999999</v>
      </c>
    </row>
    <row r="27" spans="1:3">
      <c r="A27">
        <v>1.2500009999999999</v>
      </c>
      <c r="B27">
        <v>161.344538</v>
      </c>
      <c r="C27">
        <v>6.8269229999999999</v>
      </c>
    </row>
    <row r="28" spans="1:3">
      <c r="A28">
        <v>1.3</v>
      </c>
      <c r="B28">
        <v>165.55622099999999</v>
      </c>
      <c r="C28">
        <v>6.3058839999999998</v>
      </c>
    </row>
    <row r="29" spans="1:3">
      <c r="A29">
        <v>1.35</v>
      </c>
      <c r="B29">
        <v>168.07773</v>
      </c>
      <c r="C29">
        <v>7.0307880000000003</v>
      </c>
    </row>
    <row r="30" spans="1:3">
      <c r="A30">
        <v>1.4</v>
      </c>
      <c r="B30">
        <v>173.120015</v>
      </c>
      <c r="C30">
        <v>8.9612560000000006</v>
      </c>
    </row>
    <row r="31" spans="1:3">
      <c r="A31">
        <v>1.4500010000000001</v>
      </c>
      <c r="B31">
        <v>177.310924</v>
      </c>
      <c r="C31">
        <v>9.3575870000000005</v>
      </c>
    </row>
    <row r="32" spans="1:3">
      <c r="A32">
        <v>1.5000009999999999</v>
      </c>
      <c r="B32">
        <v>179.83193299999999</v>
      </c>
      <c r="C32">
        <v>9.7275939999999999</v>
      </c>
    </row>
    <row r="33" spans="1:3">
      <c r="A33">
        <v>1.550001</v>
      </c>
      <c r="B33">
        <v>182.36271099999999</v>
      </c>
      <c r="C33">
        <v>8.6499140000000008</v>
      </c>
    </row>
    <row r="34" spans="1:3">
      <c r="A34">
        <v>1.6</v>
      </c>
      <c r="B34">
        <v>183.21176399999999</v>
      </c>
      <c r="C34">
        <v>7.8114129999999999</v>
      </c>
    </row>
    <row r="35" spans="1:3">
      <c r="A35">
        <v>1.6500010000000001</v>
      </c>
      <c r="B35">
        <v>184.87395000000001</v>
      </c>
      <c r="C35">
        <v>9.9429909999999992</v>
      </c>
    </row>
    <row r="36" spans="1:3">
      <c r="A36">
        <v>1.7000010000000001</v>
      </c>
      <c r="B36">
        <v>183.19327699999999</v>
      </c>
      <c r="C36">
        <v>8.2335790000000006</v>
      </c>
    </row>
    <row r="37" spans="1:3">
      <c r="A37">
        <v>1.7500009999999999</v>
      </c>
      <c r="B37">
        <v>186.55462199999999</v>
      </c>
      <c r="C37">
        <v>6.2885</v>
      </c>
    </row>
    <row r="38" spans="1:3">
      <c r="A38">
        <v>1.8</v>
      </c>
      <c r="B38">
        <v>185.74295900000001</v>
      </c>
      <c r="C38">
        <v>6.170458</v>
      </c>
    </row>
    <row r="39" spans="1:3">
      <c r="A39">
        <v>1.850001</v>
      </c>
      <c r="B39">
        <v>185.72341900000001</v>
      </c>
      <c r="C39">
        <v>4.9140699999999997</v>
      </c>
    </row>
    <row r="40" spans="1:3">
      <c r="A40">
        <v>1.9000010000000001</v>
      </c>
      <c r="B40">
        <v>182.785044</v>
      </c>
      <c r="C40">
        <v>4.7030019999999997</v>
      </c>
    </row>
    <row r="41" spans="1:3">
      <c r="A41">
        <v>1.9500010000000001</v>
      </c>
      <c r="B41">
        <v>184.87395000000001</v>
      </c>
      <c r="C41">
        <v>2.9710369999999999</v>
      </c>
    </row>
    <row r="42" spans="1:3">
      <c r="A42">
        <v>2.0000010000000001</v>
      </c>
      <c r="B42">
        <v>182.77311</v>
      </c>
      <c r="C42">
        <v>2.100841</v>
      </c>
    </row>
  </sheetData>
  <phoneticPr fontId="1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E3C3F-2027-45DA-8823-63CD3EBD0F67}">
  <dimension ref="A1:C36"/>
  <sheetViews>
    <sheetView workbookViewId="0"/>
  </sheetViews>
  <sheetFormatPr defaultRowHeight="18.75"/>
  <cols>
    <col min="1" max="3" width="11.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0.05</v>
      </c>
      <c r="B3">
        <v>80.453289999999996</v>
      </c>
      <c r="C3">
        <v>26.758664</v>
      </c>
    </row>
    <row r="4" spans="1:3">
      <c r="A4">
        <v>0.10000100000000001</v>
      </c>
      <c r="B4">
        <v>136.186869</v>
      </c>
      <c r="C4">
        <v>18.711157</v>
      </c>
    </row>
    <row r="5" spans="1:3">
      <c r="A5">
        <v>0.15</v>
      </c>
      <c r="B5">
        <v>174.00151500000001</v>
      </c>
      <c r="C5">
        <v>18.322600999999999</v>
      </c>
    </row>
    <row r="6" spans="1:3">
      <c r="A6">
        <v>0.2</v>
      </c>
      <c r="B6">
        <v>184.478362</v>
      </c>
      <c r="C6">
        <v>12.087653</v>
      </c>
    </row>
    <row r="7" spans="1:3">
      <c r="A7">
        <v>0.25000099999999997</v>
      </c>
      <c r="B7">
        <v>178.61916199999999</v>
      </c>
      <c r="C7">
        <v>10.862977000000001</v>
      </c>
    </row>
    <row r="8" spans="1:3">
      <c r="A8">
        <v>0.3</v>
      </c>
      <c r="B8">
        <v>169.382204</v>
      </c>
      <c r="C8">
        <v>8.2602180000000001</v>
      </c>
    </row>
    <row r="9" spans="1:3">
      <c r="A9">
        <v>0.35</v>
      </c>
      <c r="B9">
        <v>162.67092700000001</v>
      </c>
      <c r="C9">
        <v>6.7698830000000001</v>
      </c>
    </row>
    <row r="10" spans="1:3">
      <c r="A10">
        <v>0.400001</v>
      </c>
      <c r="B10">
        <v>158.458009</v>
      </c>
      <c r="C10">
        <v>6.2732749999999999</v>
      </c>
    </row>
    <row r="11" spans="1:3">
      <c r="A11">
        <v>0.45</v>
      </c>
      <c r="B11">
        <v>159.702279</v>
      </c>
      <c r="C11">
        <v>5.6451330000000004</v>
      </c>
    </row>
    <row r="12" spans="1:3">
      <c r="A12">
        <v>0.5</v>
      </c>
      <c r="B12">
        <v>160.12606199999999</v>
      </c>
      <c r="C12">
        <v>8.7408059999999992</v>
      </c>
    </row>
    <row r="13" spans="1:3">
      <c r="A13">
        <v>0.55000000000000004</v>
      </c>
      <c r="B13">
        <v>162.62097199999999</v>
      </c>
      <c r="C13">
        <v>7.2975649999999996</v>
      </c>
    </row>
    <row r="14" spans="1:3">
      <c r="A14">
        <v>0.6</v>
      </c>
      <c r="B14">
        <v>166.811724</v>
      </c>
      <c r="C14">
        <v>7.765142</v>
      </c>
    </row>
    <row r="15" spans="1:3">
      <c r="A15">
        <v>0.65</v>
      </c>
      <c r="B15">
        <v>170.21103500000001</v>
      </c>
      <c r="C15">
        <v>9.7832969999999992</v>
      </c>
    </row>
    <row r="16" spans="1:3">
      <c r="A16">
        <v>0.7</v>
      </c>
      <c r="B16">
        <v>176.91113899999999</v>
      </c>
      <c r="C16">
        <v>9.6561109999999992</v>
      </c>
    </row>
    <row r="17" spans="1:3">
      <c r="A17">
        <v>0.75</v>
      </c>
      <c r="B17">
        <v>180.70678000000001</v>
      </c>
      <c r="C17">
        <v>8.8070649999999997</v>
      </c>
    </row>
    <row r="18" spans="1:3">
      <c r="A18">
        <v>0.80000099999999996</v>
      </c>
      <c r="B18">
        <v>188.249134</v>
      </c>
      <c r="C18">
        <v>9.7319990000000001</v>
      </c>
    </row>
    <row r="19" spans="1:3">
      <c r="A19">
        <v>0.85</v>
      </c>
      <c r="B19">
        <v>194.98950500000001</v>
      </c>
      <c r="C19">
        <v>10.157071</v>
      </c>
    </row>
    <row r="20" spans="1:3">
      <c r="A20">
        <v>0.9</v>
      </c>
      <c r="B20">
        <v>200.4418</v>
      </c>
      <c r="C20">
        <v>9.4129120000000004</v>
      </c>
    </row>
    <row r="21" spans="1:3">
      <c r="A21">
        <v>0.95</v>
      </c>
      <c r="B21">
        <v>207.57532900000001</v>
      </c>
      <c r="C21">
        <v>9.4427459999999996</v>
      </c>
    </row>
    <row r="22" spans="1:3">
      <c r="A22">
        <v>1</v>
      </c>
      <c r="B22">
        <v>210.100945</v>
      </c>
      <c r="C22">
        <v>9.2030119999999993</v>
      </c>
    </row>
    <row r="23" spans="1:3">
      <c r="A23">
        <v>1.050001</v>
      </c>
      <c r="B23">
        <v>213.88623899999999</v>
      </c>
      <c r="C23">
        <v>5.774254</v>
      </c>
    </row>
    <row r="24" spans="1:3">
      <c r="A24">
        <v>1.100001</v>
      </c>
      <c r="B24">
        <v>216.01567399999999</v>
      </c>
      <c r="C24">
        <v>6.5551360000000001</v>
      </c>
    </row>
    <row r="25" spans="1:3">
      <c r="A25">
        <v>1.1500010000000001</v>
      </c>
      <c r="B25">
        <v>218.091432</v>
      </c>
      <c r="C25">
        <v>9.4812820000000002</v>
      </c>
    </row>
    <row r="26" spans="1:3">
      <c r="A26">
        <v>1.2000010000000001</v>
      </c>
      <c r="B26">
        <v>216.83161000000001</v>
      </c>
      <c r="C26">
        <v>12.484503999999999</v>
      </c>
    </row>
    <row r="27" spans="1:3">
      <c r="A27">
        <v>1.2500009999999999</v>
      </c>
      <c r="B27">
        <v>221.04424900000001</v>
      </c>
      <c r="C27">
        <v>7.5658820000000002</v>
      </c>
    </row>
    <row r="28" spans="1:3">
      <c r="A28">
        <v>1.3</v>
      </c>
      <c r="B28">
        <v>223.94958</v>
      </c>
      <c r="C28">
        <v>7.0433000000000003</v>
      </c>
    </row>
    <row r="29" spans="1:3">
      <c r="A29">
        <v>1.35</v>
      </c>
      <c r="B29">
        <v>231.94424900000001</v>
      </c>
      <c r="C29">
        <v>8.3596260000000004</v>
      </c>
    </row>
    <row r="30" spans="1:3">
      <c r="A30">
        <v>1.4000010000000001</v>
      </c>
      <c r="B30">
        <v>236.14558</v>
      </c>
      <c r="C30">
        <v>6.4579459999999997</v>
      </c>
    </row>
    <row r="31" spans="1:3">
      <c r="A31">
        <v>1.4500010000000001</v>
      </c>
      <c r="B31">
        <v>237.83365800000001</v>
      </c>
      <c r="C31">
        <v>9.8005530000000007</v>
      </c>
    </row>
    <row r="32" spans="1:3">
      <c r="A32">
        <v>1.5000009999999999</v>
      </c>
      <c r="B32">
        <v>244.55283700000001</v>
      </c>
      <c r="C32">
        <v>13.382092999999999</v>
      </c>
    </row>
    <row r="33" spans="1:3">
      <c r="A33">
        <v>1.550001</v>
      </c>
      <c r="B33">
        <v>247.91350499999999</v>
      </c>
      <c r="C33">
        <v>11.732486</v>
      </c>
    </row>
    <row r="34" spans="1:3">
      <c r="A34">
        <v>1.600001</v>
      </c>
      <c r="B34">
        <v>247.496531</v>
      </c>
      <c r="C34">
        <v>10.029824</v>
      </c>
    </row>
    <row r="35" spans="1:3">
      <c r="A35">
        <v>1.6500010000000001</v>
      </c>
      <c r="B35">
        <v>248.95871399999999</v>
      </c>
      <c r="C35">
        <v>9.0895150000000005</v>
      </c>
    </row>
    <row r="36" spans="1:3">
      <c r="A36">
        <v>1.7</v>
      </c>
      <c r="B36">
        <v>246.510672</v>
      </c>
      <c r="C36">
        <v>3.9528729999999999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2C97E-021B-4575-AE32-47C6C46EC6CD}">
  <dimension ref="A1:C42"/>
  <sheetViews>
    <sheetView topLeftCell="A22" workbookViewId="0">
      <selection activeCell="F30" sqref="F30"/>
    </sheetView>
  </sheetViews>
  <sheetFormatPr defaultRowHeight="18.75"/>
  <cols>
    <col min="1" max="3" width="11.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0.05</v>
      </c>
      <c r="B3">
        <v>79.441851</v>
      </c>
      <c r="C3">
        <v>17.636693000000001</v>
      </c>
    </row>
    <row r="4" spans="1:3">
      <c r="A4">
        <v>0.10000100000000001</v>
      </c>
      <c r="B4">
        <v>128.22469599999999</v>
      </c>
      <c r="C4">
        <v>10.943394</v>
      </c>
    </row>
    <row r="5" spans="1:3">
      <c r="A5">
        <v>0.150001</v>
      </c>
      <c r="B5">
        <v>148.78094300000001</v>
      </c>
      <c r="C5">
        <v>11.914932</v>
      </c>
    </row>
    <row r="6" spans="1:3">
      <c r="A6">
        <v>0.20000100000000001</v>
      </c>
      <c r="B6">
        <v>150.44262499999999</v>
      </c>
      <c r="C6">
        <v>8.5875679999999992</v>
      </c>
    </row>
    <row r="7" spans="1:3">
      <c r="A7">
        <v>0.25000099999999997</v>
      </c>
      <c r="B7">
        <v>147.91725199999999</v>
      </c>
      <c r="C7">
        <v>7.465338</v>
      </c>
    </row>
    <row r="8" spans="1:3">
      <c r="A8">
        <v>0.3</v>
      </c>
      <c r="B8">
        <v>141.60918100000001</v>
      </c>
      <c r="C8">
        <v>6.2445469999999998</v>
      </c>
    </row>
    <row r="9" spans="1:3">
      <c r="A9">
        <v>0.35000100000000001</v>
      </c>
      <c r="B9">
        <v>142.90809899999999</v>
      </c>
      <c r="C9">
        <v>4.1492120000000003</v>
      </c>
    </row>
    <row r="10" spans="1:3">
      <c r="A10">
        <v>0.400001</v>
      </c>
      <c r="B10">
        <v>142.95034999999999</v>
      </c>
      <c r="C10">
        <v>3.7370030000000001</v>
      </c>
    </row>
    <row r="11" spans="1:3">
      <c r="A11">
        <v>0.45</v>
      </c>
      <c r="B11">
        <v>140.80710300000001</v>
      </c>
      <c r="C11">
        <v>6.0008800000000004</v>
      </c>
    </row>
    <row r="12" spans="1:3">
      <c r="A12">
        <v>0.5</v>
      </c>
      <c r="B12">
        <v>140.843862</v>
      </c>
      <c r="C12">
        <v>4.3122819999999997</v>
      </c>
    </row>
    <row r="13" spans="1:3">
      <c r="A13">
        <v>0.55000000000000004</v>
      </c>
      <c r="B13">
        <v>140.79471599999999</v>
      </c>
      <c r="C13">
        <v>4.673832</v>
      </c>
    </row>
    <row r="14" spans="1:3">
      <c r="A14">
        <v>0.6</v>
      </c>
      <c r="B14">
        <v>142.479321</v>
      </c>
      <c r="C14">
        <v>4.0006079999999997</v>
      </c>
    </row>
    <row r="15" spans="1:3">
      <c r="A15">
        <v>0.65</v>
      </c>
      <c r="B15">
        <v>144.15459000000001</v>
      </c>
      <c r="C15">
        <v>5.3259780000000001</v>
      </c>
    </row>
    <row r="16" spans="1:3">
      <c r="A16">
        <v>0.7</v>
      </c>
      <c r="B16">
        <v>142.461716</v>
      </c>
      <c r="C16">
        <v>4.3881420000000002</v>
      </c>
    </row>
    <row r="17" spans="1:3">
      <c r="A17">
        <v>0.75</v>
      </c>
      <c r="B17">
        <v>146.242898</v>
      </c>
      <c r="C17">
        <v>5.2405179999999998</v>
      </c>
    </row>
    <row r="18" spans="1:3">
      <c r="A18">
        <v>0.80000099999999996</v>
      </c>
      <c r="B18">
        <v>147.51469399999999</v>
      </c>
      <c r="C18">
        <v>5.4677199999999999</v>
      </c>
    </row>
    <row r="19" spans="1:3">
      <c r="A19">
        <v>0.85</v>
      </c>
      <c r="B19">
        <v>152.95268799999999</v>
      </c>
      <c r="C19">
        <v>3.8521429999999999</v>
      </c>
    </row>
    <row r="20" spans="1:3">
      <c r="A20">
        <v>0.90000100000000005</v>
      </c>
      <c r="B20">
        <v>157.171109</v>
      </c>
      <c r="C20">
        <v>5.3758610000000004</v>
      </c>
    </row>
    <row r="21" spans="1:3">
      <c r="A21">
        <v>0.95</v>
      </c>
      <c r="B21">
        <v>160.10675000000001</v>
      </c>
      <c r="C21">
        <v>5.7579950000000002</v>
      </c>
    </row>
    <row r="22" spans="1:3">
      <c r="A22">
        <v>1</v>
      </c>
      <c r="B22">
        <v>163.48848899999999</v>
      </c>
      <c r="C22">
        <v>6.6323280000000002</v>
      </c>
    </row>
    <row r="23" spans="1:3">
      <c r="A23">
        <v>1.05</v>
      </c>
      <c r="B23">
        <v>166.81750199999999</v>
      </c>
      <c r="C23">
        <v>5.6470079999999996</v>
      </c>
    </row>
    <row r="24" spans="1:3">
      <c r="A24">
        <v>1.1000000000000001</v>
      </c>
      <c r="B24">
        <v>171.44422299999999</v>
      </c>
      <c r="C24">
        <v>6.9753090000000002</v>
      </c>
    </row>
    <row r="25" spans="1:3">
      <c r="A25">
        <v>1.1499999999999999</v>
      </c>
      <c r="B25">
        <v>176.06055699999999</v>
      </c>
      <c r="C25">
        <v>6.6272529999999996</v>
      </c>
    </row>
    <row r="26" spans="1:3">
      <c r="A26">
        <v>1.2</v>
      </c>
      <c r="B26">
        <v>181.53705199999999</v>
      </c>
      <c r="C26">
        <v>6.7190979999999998</v>
      </c>
    </row>
    <row r="27" spans="1:3">
      <c r="A27">
        <v>1.2500009999999999</v>
      </c>
      <c r="B27">
        <v>184.084395</v>
      </c>
      <c r="C27">
        <v>10.378339</v>
      </c>
    </row>
    <row r="28" spans="1:3">
      <c r="A28">
        <v>1.3</v>
      </c>
      <c r="B28">
        <v>190.37784400000001</v>
      </c>
      <c r="C28">
        <v>5.9576989999999999</v>
      </c>
    </row>
    <row r="29" spans="1:3">
      <c r="A29">
        <v>1.350001</v>
      </c>
      <c r="B29">
        <v>195.42318700000001</v>
      </c>
      <c r="C29">
        <v>7.8077310000000004</v>
      </c>
    </row>
    <row r="30" spans="1:3">
      <c r="A30">
        <v>1.4</v>
      </c>
      <c r="B30">
        <v>195.39673999999999</v>
      </c>
      <c r="C30">
        <v>8.6502949999999998</v>
      </c>
    </row>
    <row r="31" spans="1:3">
      <c r="A31">
        <v>1.45</v>
      </c>
      <c r="B31">
        <v>196.68440899999999</v>
      </c>
      <c r="C31">
        <v>9.5264659999999992</v>
      </c>
    </row>
    <row r="32" spans="1:3">
      <c r="A32">
        <v>1.5000009999999999</v>
      </c>
      <c r="B32">
        <v>209.67262199999999</v>
      </c>
      <c r="C32">
        <v>10.190277</v>
      </c>
    </row>
    <row r="33" spans="1:3">
      <c r="A33">
        <v>1.550001</v>
      </c>
      <c r="B33">
        <v>214.29802000000001</v>
      </c>
      <c r="C33">
        <v>9.9441000000000006</v>
      </c>
    </row>
    <row r="34" spans="1:3">
      <c r="A34">
        <v>1.600001</v>
      </c>
      <c r="B34">
        <v>221.01244299999999</v>
      </c>
      <c r="C34">
        <v>8.015034</v>
      </c>
    </row>
    <row r="35" spans="1:3">
      <c r="A35">
        <v>1.6500010000000001</v>
      </c>
      <c r="B35">
        <v>224.801377</v>
      </c>
      <c r="C35">
        <v>7.1033689999999998</v>
      </c>
    </row>
    <row r="36" spans="1:3">
      <c r="A36">
        <v>1.7000010000000001</v>
      </c>
      <c r="B36">
        <v>226.914252</v>
      </c>
      <c r="C36">
        <v>8.6068200000000008</v>
      </c>
    </row>
    <row r="37" spans="1:3">
      <c r="A37">
        <v>1.7500009999999999</v>
      </c>
      <c r="B37">
        <v>228.16698199999999</v>
      </c>
      <c r="C37">
        <v>9.0151699999999995</v>
      </c>
    </row>
    <row r="38" spans="1:3">
      <c r="A38">
        <v>1.8</v>
      </c>
      <c r="B38">
        <v>231.10754900000001</v>
      </c>
      <c r="C38">
        <v>9.0158609999999992</v>
      </c>
    </row>
    <row r="39" spans="1:3">
      <c r="A39">
        <v>1.850001</v>
      </c>
      <c r="B39">
        <v>232.780979</v>
      </c>
      <c r="C39">
        <v>11.299677000000001</v>
      </c>
    </row>
    <row r="40" spans="1:3">
      <c r="A40">
        <v>1.9000010000000001</v>
      </c>
      <c r="B40">
        <v>225.225503</v>
      </c>
      <c r="C40">
        <v>4.2984489999999997</v>
      </c>
    </row>
    <row r="41" spans="1:3">
      <c r="A41">
        <v>1.9500010000000001</v>
      </c>
      <c r="B41">
        <v>225.86073300000001</v>
      </c>
      <c r="C41">
        <v>10.001087</v>
      </c>
    </row>
    <row r="42" spans="1:3">
      <c r="A42">
        <v>2</v>
      </c>
      <c r="B42">
        <v>218.48739499999999</v>
      </c>
      <c r="C42">
        <v>0</v>
      </c>
    </row>
  </sheetData>
  <phoneticPr fontId="1"/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5713-0FB2-4796-B1C1-6E4EEFB11984}">
  <dimension ref="A1:C37"/>
  <sheetViews>
    <sheetView workbookViewId="0"/>
  </sheetViews>
  <sheetFormatPr defaultRowHeight="18.75"/>
  <cols>
    <col min="1" max="3" width="11.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0.05</v>
      </c>
      <c r="B3">
        <v>93.329724999999996</v>
      </c>
      <c r="C3">
        <v>16.438171000000001</v>
      </c>
    </row>
    <row r="4" spans="1:3">
      <c r="A4">
        <v>0.1</v>
      </c>
      <c r="B4">
        <v>132.38468599999999</v>
      </c>
      <c r="C4">
        <v>11.790165</v>
      </c>
    </row>
    <row r="5" spans="1:3">
      <c r="A5">
        <v>0.150001</v>
      </c>
      <c r="B5">
        <v>155.50397799999999</v>
      </c>
      <c r="C5">
        <v>16.14443</v>
      </c>
    </row>
    <row r="6" spans="1:3">
      <c r="A6">
        <v>0.2</v>
      </c>
      <c r="B6">
        <v>157.17079799999999</v>
      </c>
      <c r="C6">
        <v>12.911223</v>
      </c>
    </row>
    <row r="7" spans="1:3">
      <c r="A7">
        <v>0.25</v>
      </c>
      <c r="B7">
        <v>152.19126499999999</v>
      </c>
      <c r="C7">
        <v>10.795470999999999</v>
      </c>
    </row>
    <row r="8" spans="1:3">
      <c r="A8">
        <v>0.3</v>
      </c>
      <c r="B8">
        <v>146.66320999999999</v>
      </c>
      <c r="C8">
        <v>8.0624739999999999</v>
      </c>
    </row>
    <row r="9" spans="1:3">
      <c r="A9">
        <v>0.35</v>
      </c>
      <c r="B9">
        <v>147.94902300000001</v>
      </c>
      <c r="C9">
        <v>10.398114</v>
      </c>
    </row>
    <row r="10" spans="1:3">
      <c r="A10">
        <v>0.4</v>
      </c>
      <c r="B10">
        <v>150.947427</v>
      </c>
      <c r="C10">
        <v>8.4654620000000005</v>
      </c>
    </row>
    <row r="11" spans="1:3">
      <c r="A11">
        <v>0.45</v>
      </c>
      <c r="B11">
        <v>156.41466</v>
      </c>
      <c r="C11">
        <v>9.5569749999999996</v>
      </c>
    </row>
    <row r="12" spans="1:3">
      <c r="A12">
        <v>0.50000100000000003</v>
      </c>
      <c r="B12">
        <v>159.69672499999999</v>
      </c>
      <c r="C12">
        <v>9.4004919999999998</v>
      </c>
    </row>
    <row r="13" spans="1:3">
      <c r="A13">
        <v>0.55000099999999996</v>
      </c>
      <c r="B13">
        <v>162.674767</v>
      </c>
      <c r="C13">
        <v>7.5458610000000004</v>
      </c>
    </row>
    <row r="14" spans="1:3">
      <c r="A14">
        <v>0.60000100000000001</v>
      </c>
      <c r="B14">
        <v>165.18143699999999</v>
      </c>
      <c r="C14">
        <v>8.7871620000000004</v>
      </c>
    </row>
    <row r="15" spans="1:3">
      <c r="A15">
        <v>0.65</v>
      </c>
      <c r="B15">
        <v>169.369415</v>
      </c>
      <c r="C15">
        <v>6.2466670000000004</v>
      </c>
    </row>
    <row r="16" spans="1:3">
      <c r="A16">
        <v>0.7</v>
      </c>
      <c r="B16">
        <v>168.55615499999999</v>
      </c>
      <c r="C16">
        <v>8.2734470000000009</v>
      </c>
    </row>
    <row r="17" spans="1:3">
      <c r="A17">
        <v>0.75</v>
      </c>
      <c r="B17">
        <v>172.289705</v>
      </c>
      <c r="C17">
        <v>7.0233449999999999</v>
      </c>
    </row>
    <row r="18" spans="1:3">
      <c r="A18">
        <v>0.8</v>
      </c>
      <c r="B18">
        <v>178.18415899999999</v>
      </c>
      <c r="C18">
        <v>8.0558150000000008</v>
      </c>
    </row>
    <row r="19" spans="1:3">
      <c r="A19">
        <v>0.85000100000000001</v>
      </c>
      <c r="B19">
        <v>181.999381</v>
      </c>
      <c r="C19">
        <v>8.8504009999999997</v>
      </c>
    </row>
    <row r="20" spans="1:3">
      <c r="A20">
        <v>0.9</v>
      </c>
      <c r="B20">
        <v>189.093637</v>
      </c>
      <c r="C20">
        <v>9.5944540000000007</v>
      </c>
    </row>
    <row r="21" spans="1:3">
      <c r="A21">
        <v>0.95</v>
      </c>
      <c r="B21">
        <v>189.95823200000001</v>
      </c>
      <c r="C21">
        <v>10.588348999999999</v>
      </c>
    </row>
    <row r="22" spans="1:3">
      <c r="A22">
        <v>1.0000009999999999</v>
      </c>
      <c r="B22">
        <v>192.035583</v>
      </c>
      <c r="C22">
        <v>14.434189999999999</v>
      </c>
    </row>
    <row r="23" spans="1:3">
      <c r="A23">
        <v>1.050001</v>
      </c>
      <c r="B23">
        <v>203.83416099999999</v>
      </c>
      <c r="C23">
        <v>11.909665</v>
      </c>
    </row>
    <row r="24" spans="1:3">
      <c r="A24">
        <v>1.100001</v>
      </c>
      <c r="B24">
        <v>208.41580400000001</v>
      </c>
      <c r="C24">
        <v>13.449471000000001</v>
      </c>
    </row>
    <row r="25" spans="1:3">
      <c r="A25">
        <v>1.1499999999999999</v>
      </c>
      <c r="B25">
        <v>208.04019099999999</v>
      </c>
      <c r="C25">
        <v>17.580331000000001</v>
      </c>
    </row>
    <row r="26" spans="1:3">
      <c r="A26">
        <v>1.2</v>
      </c>
      <c r="B26">
        <v>214.323015</v>
      </c>
      <c r="C26">
        <v>17.624237000000001</v>
      </c>
    </row>
    <row r="27" spans="1:3">
      <c r="A27">
        <v>1.25</v>
      </c>
      <c r="B27">
        <v>216.85259199999999</v>
      </c>
      <c r="C27">
        <v>17.931515000000001</v>
      </c>
    </row>
    <row r="28" spans="1:3">
      <c r="A28">
        <v>1.300001</v>
      </c>
      <c r="B28">
        <v>221.04325299999999</v>
      </c>
      <c r="C28">
        <v>15.18858</v>
      </c>
    </row>
    <row r="29" spans="1:3">
      <c r="A29">
        <v>1.35</v>
      </c>
      <c r="B29">
        <v>224.40223700000001</v>
      </c>
      <c r="C29">
        <v>22.554112</v>
      </c>
    </row>
    <row r="30" spans="1:3">
      <c r="A30">
        <v>1.4000010000000001</v>
      </c>
      <c r="B30">
        <v>231.94078300000001</v>
      </c>
      <c r="C30">
        <v>19.685008</v>
      </c>
    </row>
    <row r="31" spans="1:3">
      <c r="A31">
        <v>1.45</v>
      </c>
      <c r="B31">
        <v>237.82278500000001</v>
      </c>
      <c r="C31">
        <v>20.165292999999998</v>
      </c>
    </row>
    <row r="32" spans="1:3">
      <c r="A32">
        <v>1.5000009999999999</v>
      </c>
      <c r="B32">
        <v>240.35029499999999</v>
      </c>
      <c r="C32">
        <v>20.572977000000002</v>
      </c>
    </row>
    <row r="33" spans="1:3">
      <c r="A33">
        <v>1.550001</v>
      </c>
      <c r="B33">
        <v>250.003964</v>
      </c>
      <c r="C33">
        <v>23.180845999999999</v>
      </c>
    </row>
    <row r="34" spans="1:3">
      <c r="A34">
        <v>1.600001</v>
      </c>
      <c r="B34">
        <v>253.06000700000001</v>
      </c>
      <c r="C34">
        <v>25.441927</v>
      </c>
    </row>
    <row r="35" spans="1:3">
      <c r="A35">
        <v>1.6500010000000001</v>
      </c>
      <c r="B35">
        <v>252.643415</v>
      </c>
      <c r="C35">
        <v>24.268986000000002</v>
      </c>
    </row>
    <row r="36" spans="1:3">
      <c r="A36">
        <v>1.7000010000000001</v>
      </c>
      <c r="B36">
        <v>237.82999899999999</v>
      </c>
      <c r="C36">
        <v>2.0553020000000002</v>
      </c>
    </row>
    <row r="37" spans="1:3">
      <c r="A37">
        <v>1.7500009999999999</v>
      </c>
      <c r="B37">
        <v>238.11981499999999</v>
      </c>
      <c r="C37">
        <v>3.9696440000000002</v>
      </c>
    </row>
  </sheetData>
  <phoneticPr fontId="1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725ED-B630-43E6-9B03-429E91D5E80C}">
  <dimension ref="A1:C41"/>
  <sheetViews>
    <sheetView topLeftCell="A14" workbookViewId="0">
      <selection sqref="A1:B1048576"/>
    </sheetView>
  </sheetViews>
  <sheetFormatPr defaultRowHeight="18.75"/>
  <cols>
    <col min="1" max="3" width="11.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0</v>
      </c>
      <c r="C2">
        <v>0</v>
      </c>
    </row>
    <row r="3" spans="1:3">
      <c r="A3">
        <v>0.05</v>
      </c>
      <c r="B3">
        <v>90.390710999999996</v>
      </c>
      <c r="C3">
        <v>13.413363</v>
      </c>
    </row>
    <row r="4" spans="1:3">
      <c r="A4">
        <v>0.10000100000000001</v>
      </c>
      <c r="B4">
        <v>124.007338</v>
      </c>
      <c r="C4">
        <v>8.6505379999999992</v>
      </c>
    </row>
    <row r="5" spans="1:3">
      <c r="A5">
        <v>0.150001</v>
      </c>
      <c r="B5">
        <v>135.34499099999999</v>
      </c>
      <c r="C5">
        <v>11.258703000000001</v>
      </c>
    </row>
    <row r="6" spans="1:3">
      <c r="A6">
        <v>0.2</v>
      </c>
      <c r="B6">
        <v>133.652378</v>
      </c>
      <c r="C6">
        <v>7.9395129999999998</v>
      </c>
    </row>
    <row r="7" spans="1:3">
      <c r="A7">
        <v>0.25</v>
      </c>
      <c r="B7">
        <v>132.37950799999999</v>
      </c>
      <c r="C7">
        <v>8.2460310000000003</v>
      </c>
    </row>
    <row r="8" spans="1:3">
      <c r="A8">
        <v>0.3</v>
      </c>
      <c r="B8">
        <v>131.168926</v>
      </c>
      <c r="C8">
        <v>7.1844109999999999</v>
      </c>
    </row>
    <row r="9" spans="1:3">
      <c r="A9">
        <v>0.35</v>
      </c>
      <c r="B9">
        <v>135.35287099999999</v>
      </c>
      <c r="C9">
        <v>9.3569040000000001</v>
      </c>
    </row>
    <row r="10" spans="1:3">
      <c r="A10">
        <v>0.4</v>
      </c>
      <c r="B10">
        <v>140.79872399999999</v>
      </c>
      <c r="C10">
        <v>10.182857</v>
      </c>
    </row>
    <row r="11" spans="1:3">
      <c r="A11">
        <v>0.45000099999999998</v>
      </c>
      <c r="B11">
        <v>144.62126499999999</v>
      </c>
      <c r="C11">
        <v>9.275309</v>
      </c>
    </row>
    <row r="12" spans="1:3">
      <c r="A12">
        <v>0.5</v>
      </c>
      <c r="B12">
        <v>145.045995</v>
      </c>
      <c r="C12">
        <v>11.277609999999999</v>
      </c>
    </row>
    <row r="13" spans="1:3">
      <c r="A13">
        <v>0.55000000000000004</v>
      </c>
      <c r="B13">
        <v>147.14350400000001</v>
      </c>
      <c r="C13">
        <v>9.9330619999999996</v>
      </c>
    </row>
    <row r="14" spans="1:3">
      <c r="A14">
        <v>0.6</v>
      </c>
      <c r="B14">
        <v>148.75683100000001</v>
      </c>
      <c r="C14">
        <v>11.154553</v>
      </c>
    </row>
    <row r="15" spans="1:3">
      <c r="A15">
        <v>0.65000100000000005</v>
      </c>
      <c r="B15">
        <v>152.14259999999999</v>
      </c>
      <c r="C15">
        <v>9.1480189999999997</v>
      </c>
    </row>
    <row r="16" spans="1:3">
      <c r="A16">
        <v>0.7</v>
      </c>
      <c r="B16">
        <v>152.124548</v>
      </c>
      <c r="C16">
        <v>7.6920130000000002</v>
      </c>
    </row>
    <row r="17" spans="1:3">
      <c r="A17">
        <v>0.75</v>
      </c>
      <c r="B17">
        <v>152.16460000000001</v>
      </c>
      <c r="C17">
        <v>8.362425</v>
      </c>
    </row>
    <row r="18" spans="1:3">
      <c r="A18">
        <v>0.80000099999999996</v>
      </c>
      <c r="B18">
        <v>153.37259700000001</v>
      </c>
      <c r="C18">
        <v>8.4604079999999993</v>
      </c>
    </row>
    <row r="19" spans="1:3">
      <c r="A19">
        <v>0.85</v>
      </c>
      <c r="B19">
        <v>158.011236</v>
      </c>
      <c r="C19">
        <v>8.6498170000000005</v>
      </c>
    </row>
    <row r="20" spans="1:3">
      <c r="A20">
        <v>0.90000100000000005</v>
      </c>
      <c r="B20">
        <v>160.11700200000001</v>
      </c>
      <c r="C20">
        <v>7.6235150000000003</v>
      </c>
    </row>
    <row r="21" spans="1:3">
      <c r="A21">
        <v>0.95000099999999998</v>
      </c>
      <c r="B21">
        <v>161.786855</v>
      </c>
      <c r="C21">
        <v>7.5677820000000002</v>
      </c>
    </row>
    <row r="22" spans="1:3">
      <c r="A22">
        <v>1</v>
      </c>
      <c r="B22">
        <v>164.73784900000001</v>
      </c>
      <c r="C22">
        <v>6.9847539999999997</v>
      </c>
    </row>
    <row r="23" spans="1:3">
      <c r="A23">
        <v>1.05</v>
      </c>
      <c r="B23">
        <v>167.248313</v>
      </c>
      <c r="C23">
        <v>6.7149739999999998</v>
      </c>
    </row>
    <row r="24" spans="1:3">
      <c r="A24">
        <v>1.1000000000000001</v>
      </c>
      <c r="B24">
        <v>170.189099</v>
      </c>
      <c r="C24">
        <v>7.5683119999999997</v>
      </c>
    </row>
    <row r="25" spans="1:3">
      <c r="A25">
        <v>1.1499999999999999</v>
      </c>
      <c r="B25">
        <v>176.50491199999999</v>
      </c>
      <c r="C25">
        <v>7.7631490000000003</v>
      </c>
    </row>
    <row r="26" spans="1:3">
      <c r="A26">
        <v>1.2</v>
      </c>
      <c r="B26">
        <v>178.61494999999999</v>
      </c>
      <c r="C26">
        <v>8.0486579999999996</v>
      </c>
    </row>
    <row r="27" spans="1:3">
      <c r="A27">
        <v>1.25</v>
      </c>
      <c r="B27">
        <v>184.513158</v>
      </c>
      <c r="C27">
        <v>9.8976500000000005</v>
      </c>
    </row>
    <row r="28" spans="1:3">
      <c r="A28">
        <v>1.3</v>
      </c>
      <c r="B28">
        <v>184.91210699999999</v>
      </c>
      <c r="C28">
        <v>7.5170750000000002</v>
      </c>
    </row>
    <row r="29" spans="1:3">
      <c r="A29">
        <v>1.350001</v>
      </c>
      <c r="B29">
        <v>190.38044400000001</v>
      </c>
      <c r="C29">
        <v>11.159750000000001</v>
      </c>
    </row>
    <row r="30" spans="1:3">
      <c r="A30">
        <v>1.4000010000000001</v>
      </c>
      <c r="B30">
        <v>194.57806199999999</v>
      </c>
      <c r="C30">
        <v>6.5402329999999997</v>
      </c>
    </row>
    <row r="31" spans="1:3">
      <c r="A31">
        <v>1.4500010000000001</v>
      </c>
      <c r="B31">
        <v>190.40456599999999</v>
      </c>
      <c r="C31">
        <v>12.129813</v>
      </c>
    </row>
    <row r="32" spans="1:3">
      <c r="A32">
        <v>1.5</v>
      </c>
      <c r="B32">
        <v>203.80828099999999</v>
      </c>
      <c r="C32">
        <v>13.82856</v>
      </c>
    </row>
    <row r="33" spans="1:3">
      <c r="A33">
        <v>1.550001</v>
      </c>
      <c r="B33">
        <v>206.73588699999999</v>
      </c>
      <c r="C33">
        <v>12.710278000000001</v>
      </c>
    </row>
    <row r="34" spans="1:3">
      <c r="A34">
        <v>1.600001</v>
      </c>
      <c r="B34">
        <v>213.86554599999999</v>
      </c>
      <c r="C34">
        <v>10.368876</v>
      </c>
    </row>
    <row r="35" spans="1:3">
      <c r="A35">
        <v>1.65</v>
      </c>
      <c r="B35">
        <v>218.50708</v>
      </c>
      <c r="C35">
        <v>9.7753370000000004</v>
      </c>
    </row>
    <row r="36" spans="1:3">
      <c r="A36">
        <v>1.7</v>
      </c>
      <c r="B36">
        <v>222.69678999999999</v>
      </c>
      <c r="C36">
        <v>11.278496000000001</v>
      </c>
    </row>
    <row r="37" spans="1:3">
      <c r="A37">
        <v>1.75</v>
      </c>
      <c r="B37">
        <v>227.738663</v>
      </c>
      <c r="C37">
        <v>10.088131000000001</v>
      </c>
    </row>
    <row r="38" spans="1:3">
      <c r="A38">
        <v>1.800001</v>
      </c>
      <c r="B38">
        <v>232.37187399999999</v>
      </c>
      <c r="C38">
        <v>11.283391999999999</v>
      </c>
    </row>
    <row r="39" spans="1:3">
      <c r="A39">
        <v>1.85</v>
      </c>
      <c r="B39">
        <v>235.30309600000001</v>
      </c>
      <c r="C39">
        <v>14.099553</v>
      </c>
    </row>
    <row r="40" spans="1:3">
      <c r="A40">
        <v>1.9000010000000001</v>
      </c>
      <c r="B40">
        <v>240.02531300000001</v>
      </c>
      <c r="C40">
        <v>15.646577000000001</v>
      </c>
    </row>
    <row r="41" spans="1:3">
      <c r="A41">
        <v>1.9500010000000001</v>
      </c>
      <c r="B41">
        <v>222.70927399999999</v>
      </c>
      <c r="C41">
        <v>4.1814819999999999</v>
      </c>
    </row>
  </sheetData>
  <phoneticPr fontId="1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5"/>
  <sheetViews>
    <sheetView topLeftCell="C8" workbookViewId="0">
      <selection activeCell="W20" sqref="W20"/>
    </sheetView>
  </sheetViews>
  <sheetFormatPr defaultRowHeight="18.75"/>
  <sheetData>
    <row r="1" spans="1:23">
      <c r="A1">
        <v>5</v>
      </c>
      <c r="B1" t="s">
        <v>40</v>
      </c>
      <c r="I1" t="s">
        <v>41</v>
      </c>
      <c r="J1" t="s">
        <v>40</v>
      </c>
      <c r="Q1" t="s">
        <v>42</v>
      </c>
      <c r="R1" t="s">
        <v>40</v>
      </c>
    </row>
    <row r="2" spans="1:23">
      <c r="A2" t="s">
        <v>3</v>
      </c>
      <c r="B2" t="s">
        <v>4</v>
      </c>
      <c r="D2" s="1" t="s">
        <v>5</v>
      </c>
      <c r="E2" s="1">
        <v>5</v>
      </c>
      <c r="F2" s="2"/>
      <c r="G2" s="2">
        <f>E2*2</f>
        <v>10</v>
      </c>
      <c r="I2" t="s">
        <v>3</v>
      </c>
      <c r="J2" t="s">
        <v>4</v>
      </c>
      <c r="L2" s="1" t="s">
        <v>5</v>
      </c>
      <c r="M2" s="1">
        <v>5</v>
      </c>
      <c r="N2" s="2"/>
      <c r="O2" s="2">
        <f>M2*2</f>
        <v>10</v>
      </c>
      <c r="Q2" t="s">
        <v>3</v>
      </c>
      <c r="R2" t="s">
        <v>4</v>
      </c>
      <c r="T2" s="1" t="s">
        <v>5</v>
      </c>
      <c r="U2" s="1">
        <v>5</v>
      </c>
      <c r="V2" s="2"/>
      <c r="W2" s="2">
        <f>U2*2</f>
        <v>10</v>
      </c>
    </row>
    <row r="3" spans="1:23">
      <c r="A3">
        <f>'5-0'!A2</f>
        <v>0</v>
      </c>
      <c r="B3">
        <v>1</v>
      </c>
      <c r="D3" s="2" t="s">
        <v>6</v>
      </c>
      <c r="E3" s="2">
        <f>E2/1000</f>
        <v>5.0000000000000001E-3</v>
      </c>
      <c r="F3" s="2"/>
      <c r="G3" s="2"/>
      <c r="I3">
        <f>'10-0'!A2</f>
        <v>0</v>
      </c>
      <c r="J3">
        <v>1</v>
      </c>
      <c r="L3" s="2" t="s">
        <v>6</v>
      </c>
      <c r="M3" s="2">
        <f>M2/1000</f>
        <v>5.0000000000000001E-3</v>
      </c>
      <c r="N3" s="2"/>
      <c r="O3" s="2"/>
      <c r="Q3">
        <f>I3</f>
        <v>0</v>
      </c>
      <c r="R3">
        <v>1</v>
      </c>
      <c r="T3" s="2" t="s">
        <v>6</v>
      </c>
      <c r="U3" s="2">
        <f>U2/1000</f>
        <v>5.0000000000000001E-3</v>
      </c>
      <c r="V3" s="2"/>
      <c r="W3" s="2"/>
    </row>
    <row r="4" spans="1:23">
      <c r="A4">
        <f>'5-0'!A3</f>
        <v>0.05</v>
      </c>
      <c r="B4">
        <f>'5-27'!B3/'5-0'!B3</f>
        <v>1.0325145578288459</v>
      </c>
      <c r="D4" s="1" t="s">
        <v>7</v>
      </c>
      <c r="E4" s="1">
        <v>7.9</v>
      </c>
      <c r="F4" s="2"/>
      <c r="G4" s="2"/>
      <c r="I4">
        <f>'10-0'!A3</f>
        <v>0.05</v>
      </c>
      <c r="J4">
        <f>'10-27'!B3/'10-0'!B3</f>
        <v>1.0127318156270049</v>
      </c>
      <c r="L4" s="1" t="s">
        <v>7</v>
      </c>
      <c r="M4" s="1">
        <v>7.9</v>
      </c>
      <c r="N4" s="2"/>
      <c r="O4" s="2"/>
      <c r="Q4">
        <f t="shared" ref="Q4:Q32" si="0">I4</f>
        <v>0.05</v>
      </c>
      <c r="R4">
        <f>'20-27'!B3/'20-0'!B3</f>
        <v>0.8719327890571168</v>
      </c>
      <c r="T4" s="1" t="s">
        <v>7</v>
      </c>
      <c r="U4" s="1">
        <v>7.9</v>
      </c>
      <c r="V4" s="2"/>
      <c r="W4" s="2"/>
    </row>
    <row r="5" spans="1:23">
      <c r="A5">
        <f>'5-0'!A4</f>
        <v>0.10000100000000001</v>
      </c>
      <c r="B5">
        <f>'5-27'!B4/'5-0'!B4</f>
        <v>1.0675552603185465</v>
      </c>
      <c r="D5" s="2" t="s">
        <v>8</v>
      </c>
      <c r="E5" s="2">
        <f>E4/1000*100*100*100</f>
        <v>7900</v>
      </c>
      <c r="F5" s="2"/>
      <c r="G5" s="2"/>
      <c r="I5">
        <f>'10-0'!A4</f>
        <v>0.10000100000000001</v>
      </c>
      <c r="J5">
        <f>'10-27'!B4/'10-0'!B4</f>
        <v>1.0620954718426472</v>
      </c>
      <c r="L5" s="2" t="s">
        <v>8</v>
      </c>
      <c r="M5" s="2">
        <f>M4/1000*100*100*100</f>
        <v>7900</v>
      </c>
      <c r="N5" s="2"/>
      <c r="O5" s="2"/>
      <c r="Q5">
        <f t="shared" si="0"/>
        <v>0.10000100000000001</v>
      </c>
      <c r="R5">
        <f>'20-27'!B4/'20-0'!B4</f>
        <v>0.88080272588401021</v>
      </c>
      <c r="T5" s="2" t="s">
        <v>8</v>
      </c>
      <c r="U5" s="2">
        <f>U4/1000*100*100*100</f>
        <v>7900</v>
      </c>
      <c r="V5" s="2"/>
      <c r="W5" s="2"/>
    </row>
    <row r="6" spans="1:23">
      <c r="A6">
        <f>'5-0'!A5</f>
        <v>0.150001</v>
      </c>
      <c r="B6">
        <f>'5-27'!B5/'5-0'!B5</f>
        <v>1.148945201821322</v>
      </c>
      <c r="D6" s="2" t="s">
        <v>9</v>
      </c>
      <c r="E6" s="2">
        <v>1500</v>
      </c>
      <c r="F6" s="2"/>
      <c r="G6" s="2"/>
      <c r="I6">
        <f>'10-0'!A5</f>
        <v>0.150001</v>
      </c>
      <c r="J6">
        <f>'10-27'!B5/'10-0'!B5</f>
        <v>1.1695148013680758</v>
      </c>
      <c r="L6" s="2" t="s">
        <v>9</v>
      </c>
      <c r="M6" s="2">
        <v>1500</v>
      </c>
      <c r="N6" s="2"/>
      <c r="O6" s="2"/>
      <c r="Q6">
        <f t="shared" si="0"/>
        <v>0.150001</v>
      </c>
      <c r="R6">
        <f>'20-27'!B5/'20-0'!B5</f>
        <v>1.0046207700450722</v>
      </c>
      <c r="T6" s="2" t="s">
        <v>9</v>
      </c>
      <c r="U6" s="2">
        <v>1500</v>
      </c>
      <c r="V6" s="2"/>
      <c r="W6" s="2"/>
    </row>
    <row r="7" spans="1:23">
      <c r="A7">
        <f>'5-0'!A6</f>
        <v>0.2</v>
      </c>
      <c r="B7">
        <f>'5-27'!B6/'5-0'!B6</f>
        <v>1.1759670897887053</v>
      </c>
      <c r="D7" s="2" t="s">
        <v>10</v>
      </c>
      <c r="E7" s="2">
        <v>39</v>
      </c>
      <c r="F7" s="2"/>
      <c r="G7" s="2"/>
      <c r="I7">
        <f>'10-0'!A6</f>
        <v>0.20000100000000001</v>
      </c>
      <c r="J7">
        <f>'10-27'!B6/'10-0'!B6</f>
        <v>1.2262373246943812</v>
      </c>
      <c r="L7" s="2" t="s">
        <v>10</v>
      </c>
      <c r="M7" s="2">
        <v>27.4</v>
      </c>
      <c r="N7" s="2"/>
      <c r="O7" s="2"/>
      <c r="Q7">
        <f t="shared" si="0"/>
        <v>0.20000100000000001</v>
      </c>
      <c r="R7">
        <f>'20-27'!B6/'20-0'!B6</f>
        <v>1.0768661860769777</v>
      </c>
      <c r="T7" s="2" t="s">
        <v>10</v>
      </c>
      <c r="U7" s="2">
        <v>39</v>
      </c>
      <c r="V7" s="2"/>
      <c r="W7" s="2"/>
    </row>
    <row r="8" spans="1:23">
      <c r="A8">
        <f>'5-0'!A7</f>
        <v>0.25</v>
      </c>
      <c r="B8">
        <f>'5-27'!B7/'5-0'!B7</f>
        <v>1.1496587900900794</v>
      </c>
      <c r="D8" s="2" t="s">
        <v>11</v>
      </c>
      <c r="E8" s="2">
        <f>E7*1000</f>
        <v>39000</v>
      </c>
      <c r="F8" s="2"/>
      <c r="G8" s="2"/>
      <c r="I8">
        <f>'10-0'!A7</f>
        <v>0.25000099999999997</v>
      </c>
      <c r="J8">
        <f>'10-27'!B7/'10-0'!B7</f>
        <v>1.2075613870922912</v>
      </c>
      <c r="L8" s="2" t="s">
        <v>11</v>
      </c>
      <c r="M8" s="2">
        <f>M7*1000</f>
        <v>27400</v>
      </c>
      <c r="N8" s="2"/>
      <c r="O8" s="2"/>
      <c r="Q8">
        <f t="shared" si="0"/>
        <v>0.25000099999999997</v>
      </c>
      <c r="R8">
        <f>'20-27'!B7/'20-0'!B7</f>
        <v>1.1048195905817726</v>
      </c>
      <c r="T8" s="2" t="s">
        <v>11</v>
      </c>
      <c r="U8" s="2">
        <f>U7*1000</f>
        <v>39000</v>
      </c>
      <c r="V8" s="2"/>
      <c r="W8" s="2"/>
    </row>
    <row r="9" spans="1:23">
      <c r="A9">
        <f>'5-0'!A8</f>
        <v>0.3</v>
      </c>
      <c r="B9">
        <f>'5-27'!B8/'5-0'!B8</f>
        <v>1.1181246540053245</v>
      </c>
      <c r="D9" s="1" t="s">
        <v>12</v>
      </c>
      <c r="E9" s="1">
        <v>156.19999999999999</v>
      </c>
      <c r="F9" s="2"/>
      <c r="G9" s="2"/>
      <c r="I9">
        <f>'10-0'!A8</f>
        <v>0.3</v>
      </c>
      <c r="J9">
        <f>'10-27'!B8/'10-0'!B8</f>
        <v>1.1961244518460987</v>
      </c>
      <c r="L9" s="1" t="s">
        <v>12</v>
      </c>
      <c r="M9" s="1">
        <v>156.19999999999999</v>
      </c>
      <c r="N9" s="2"/>
      <c r="O9" s="2"/>
      <c r="Q9">
        <f t="shared" si="0"/>
        <v>0.3</v>
      </c>
      <c r="R9">
        <f>'20-27'!B8/'20-0'!B8</f>
        <v>1.1100615307540009</v>
      </c>
      <c r="T9" s="1" t="s">
        <v>12</v>
      </c>
      <c r="U9" s="1">
        <v>156.19999999999999</v>
      </c>
      <c r="V9" s="2"/>
      <c r="W9" s="2"/>
    </row>
    <row r="10" spans="1:23">
      <c r="A10">
        <f>'5-0'!A9</f>
        <v>0.35</v>
      </c>
      <c r="B10">
        <f>'5-27'!B9/'5-0'!B9</f>
        <v>1.0930615797576988</v>
      </c>
      <c r="D10" s="2" t="s">
        <v>13</v>
      </c>
      <c r="E10" s="2">
        <f>E9*1000</f>
        <v>156200</v>
      </c>
      <c r="F10" s="2"/>
      <c r="G10" s="2"/>
      <c r="I10">
        <f>'10-0'!A9</f>
        <v>0.35000100000000001</v>
      </c>
      <c r="J10">
        <f>'10-27'!B9/'10-0'!B9</f>
        <v>1.1382904687578275</v>
      </c>
      <c r="L10" s="2" t="s">
        <v>13</v>
      </c>
      <c r="M10" s="2">
        <f>M9*1000</f>
        <v>156200</v>
      </c>
      <c r="N10" s="2"/>
      <c r="O10" s="2"/>
      <c r="Q10">
        <f t="shared" si="0"/>
        <v>0.35000100000000001</v>
      </c>
      <c r="R10">
        <f>'20-27'!B9/'20-0'!B9</f>
        <v>1.0882125543543082</v>
      </c>
      <c r="T10" s="2" t="s">
        <v>13</v>
      </c>
      <c r="U10" s="2">
        <f>U9*1000</f>
        <v>156200</v>
      </c>
      <c r="V10" s="2"/>
      <c r="W10" s="2"/>
    </row>
    <row r="11" spans="1:23">
      <c r="A11">
        <f>'5-0'!A10</f>
        <v>0.4</v>
      </c>
      <c r="B11">
        <f>'5-27'!B10/'5-0'!B10</f>
        <v>1.0720795097546481</v>
      </c>
      <c r="D11" s="2" t="s">
        <v>14</v>
      </c>
      <c r="E11" s="2">
        <v>8.8000000000000007</v>
      </c>
      <c r="F11" s="2"/>
      <c r="G11" s="2"/>
      <c r="I11">
        <f>'10-0'!A10</f>
        <v>0.400001</v>
      </c>
      <c r="J11">
        <f>'10-27'!B10/'10-0'!B10</f>
        <v>1.1084828333753645</v>
      </c>
      <c r="L11" s="2" t="s">
        <v>14</v>
      </c>
      <c r="M11" s="2">
        <v>8.8000000000000007</v>
      </c>
      <c r="N11" s="2"/>
      <c r="O11" s="2"/>
      <c r="Q11">
        <f t="shared" si="0"/>
        <v>0.400001</v>
      </c>
      <c r="R11">
        <f>'20-27'!B10/'20-0'!B10</f>
        <v>1.0804385501627725</v>
      </c>
      <c r="T11" s="2" t="s">
        <v>14</v>
      </c>
      <c r="U11" s="2">
        <v>8.8000000000000007</v>
      </c>
      <c r="V11" s="2"/>
      <c r="W11" s="2"/>
    </row>
    <row r="12" spans="1:23">
      <c r="A12">
        <f>'5-0'!A11</f>
        <v>0.45000099999999998</v>
      </c>
      <c r="B12">
        <f>'5-27'!B11/'5-0'!B11</f>
        <v>1.0815467559352354</v>
      </c>
      <c r="D12" s="2" t="s">
        <v>15</v>
      </c>
      <c r="E12" s="2">
        <v>0.23</v>
      </c>
      <c r="F12" s="2"/>
      <c r="G12" s="2"/>
      <c r="I12">
        <f>'10-0'!A11</f>
        <v>0.45</v>
      </c>
      <c r="J12">
        <f>'10-27'!B11/'10-0'!B11</f>
        <v>1.1341919235423799</v>
      </c>
      <c r="L12" s="2" t="s">
        <v>15</v>
      </c>
      <c r="M12" s="2">
        <v>0.23</v>
      </c>
      <c r="N12" s="2"/>
      <c r="O12" s="2"/>
      <c r="Q12">
        <f t="shared" si="0"/>
        <v>0.45</v>
      </c>
      <c r="R12">
        <f>'20-27'!B11/'20-0'!B11</f>
        <v>1.0832262320259851</v>
      </c>
      <c r="T12" s="2" t="s">
        <v>15</v>
      </c>
      <c r="U12" s="2">
        <v>0.23</v>
      </c>
      <c r="V12" s="2"/>
      <c r="W12" s="2"/>
    </row>
    <row r="13" spans="1:23">
      <c r="A13">
        <f>'5-0'!A12</f>
        <v>0.5</v>
      </c>
      <c r="B13">
        <f>'5-27'!B12/'5-0'!B12</f>
        <v>1.10100747697308</v>
      </c>
      <c r="D13" s="2"/>
      <c r="E13" s="2"/>
      <c r="F13" s="2"/>
      <c r="G13" s="2"/>
      <c r="I13">
        <f>'10-0'!A12</f>
        <v>0.5</v>
      </c>
      <c r="J13">
        <f>'10-27'!B12/'10-0'!B12</f>
        <v>1.1369047946157567</v>
      </c>
      <c r="L13" s="2"/>
      <c r="M13" s="2"/>
      <c r="N13" s="2"/>
      <c r="O13" s="2"/>
      <c r="Q13">
        <f t="shared" si="0"/>
        <v>0.5</v>
      </c>
      <c r="R13">
        <f>'20-27'!B12/'20-0'!B12</f>
        <v>1.0833333339236113</v>
      </c>
      <c r="T13" s="2"/>
      <c r="U13" s="2"/>
      <c r="V13" s="2"/>
      <c r="W13" s="2"/>
    </row>
    <row r="14" spans="1:23">
      <c r="A14">
        <f>'5-0'!A13</f>
        <v>0.55000000000000004</v>
      </c>
      <c r="B14">
        <f>'5-27'!B13/'5-0'!B13</f>
        <v>1.1055518087974852</v>
      </c>
      <c r="D14" s="2" t="s">
        <v>16</v>
      </c>
      <c r="E14" s="2">
        <f>E11*E10^(E12-1)</f>
        <v>8.8175570733379951E-4</v>
      </c>
      <c r="F14" s="2"/>
      <c r="G14" s="2"/>
      <c r="I14">
        <f>'10-0'!A13</f>
        <v>0.55000000000000004</v>
      </c>
      <c r="J14">
        <f>'10-27'!B13/'10-0'!B13</f>
        <v>1.1550218404503192</v>
      </c>
      <c r="L14" s="2" t="s">
        <v>16</v>
      </c>
      <c r="M14" s="2">
        <f>M11*M10^(M12-1)</f>
        <v>8.8175570733379951E-4</v>
      </c>
      <c r="N14" s="2"/>
      <c r="O14" s="2"/>
      <c r="Q14">
        <f t="shared" si="0"/>
        <v>0.55000000000000004</v>
      </c>
      <c r="R14">
        <f>'20-27'!B13/'20-0'!B13</f>
        <v>1.0969696960080808</v>
      </c>
      <c r="T14" s="2" t="s">
        <v>16</v>
      </c>
      <c r="U14" s="2">
        <f>U11*U10^(U12-1)</f>
        <v>8.8175570733379951E-4</v>
      </c>
      <c r="V14" s="2"/>
      <c r="W14" s="2"/>
    </row>
    <row r="15" spans="1:23">
      <c r="A15">
        <f>'5-0'!A14</f>
        <v>0.6</v>
      </c>
      <c r="B15">
        <f>'5-27'!B14/'5-0'!B14</f>
        <v>1.1104124488911704</v>
      </c>
      <c r="D15" s="2" t="s">
        <v>17</v>
      </c>
      <c r="E15" s="2">
        <f>PI()*E22^E12*E6^(E12-1)*E8</f>
        <v>2150.9197644638875</v>
      </c>
      <c r="F15" s="2"/>
      <c r="G15" s="2"/>
      <c r="I15">
        <f>'10-0'!A14</f>
        <v>0.6</v>
      </c>
      <c r="J15">
        <f>'10-27'!B14/'10-0'!B14</f>
        <v>1.1707784879182572</v>
      </c>
      <c r="L15" s="2" t="s">
        <v>17</v>
      </c>
      <c r="M15" s="2">
        <f>PI()*M22^M12*M6^(M12-1)*M8</f>
        <v>1511.159014007962</v>
      </c>
      <c r="N15" s="2"/>
      <c r="O15" s="2"/>
      <c r="Q15">
        <f t="shared" si="0"/>
        <v>0.6</v>
      </c>
      <c r="R15">
        <f>'20-27'!B14/'20-0'!B14</f>
        <v>1.0903614458695021</v>
      </c>
      <c r="T15" s="2" t="s">
        <v>17</v>
      </c>
      <c r="U15" s="2">
        <f>PI()*U22^U12*U6^(U12-1)*U8</f>
        <v>2150.9197644638875</v>
      </c>
      <c r="V15" s="2"/>
      <c r="W15" s="2"/>
    </row>
    <row r="16" spans="1:23">
      <c r="A16">
        <f>'5-0'!A15</f>
        <v>0.65000100000000005</v>
      </c>
      <c r="B16">
        <f>'5-27'!B15/'5-0'!B15</f>
        <v>1.113228083390188</v>
      </c>
      <c r="D16" s="2" t="s">
        <v>18</v>
      </c>
      <c r="E16" s="2">
        <f>(E14/E15)^(1/(E12+1))</f>
        <v>6.4134651496157838E-6</v>
      </c>
      <c r="F16" s="2"/>
      <c r="G16" s="2"/>
      <c r="I16">
        <f>'10-0'!A15</f>
        <v>0.65</v>
      </c>
      <c r="J16">
        <f>'10-27'!B15/'10-0'!B15</f>
        <v>1.1807534883211142</v>
      </c>
      <c r="L16" s="2" t="s">
        <v>18</v>
      </c>
      <c r="M16" s="2">
        <f>(M14/M15)^(1/(M12+1))</f>
        <v>8.5455162339910596E-6</v>
      </c>
      <c r="N16" s="2"/>
      <c r="O16" s="2"/>
      <c r="Q16">
        <f t="shared" si="0"/>
        <v>0.65</v>
      </c>
      <c r="R16">
        <f>'20-27'!B15/'20-0'!B15</f>
        <v>1.1288343570375248</v>
      </c>
      <c r="T16" s="2" t="s">
        <v>18</v>
      </c>
      <c r="U16" s="2">
        <f>(U14/U15)^(1/(U12+1))</f>
        <v>6.4134651496157838E-6</v>
      </c>
      <c r="V16" s="2"/>
      <c r="W16" s="2"/>
    </row>
    <row r="17" spans="1:23">
      <c r="A17">
        <f>'5-0'!A16</f>
        <v>0.7</v>
      </c>
      <c r="B17">
        <f>'5-27'!B16/'5-0'!B16</f>
        <v>1.1080141713880391</v>
      </c>
      <c r="D17" s="2"/>
      <c r="E17" s="2"/>
      <c r="F17" s="2"/>
      <c r="G17" s="2"/>
      <c r="I17">
        <f>'10-0'!A16</f>
        <v>0.7</v>
      </c>
      <c r="J17">
        <f>'10-27'!B16/'10-0'!B16</f>
        <v>1.2418153028565233</v>
      </c>
      <c r="L17" s="2"/>
      <c r="M17" s="2"/>
      <c r="N17" s="2"/>
      <c r="O17" s="2"/>
      <c r="Q17">
        <f t="shared" si="0"/>
        <v>0.7</v>
      </c>
      <c r="R17">
        <f>'20-27'!B16/'20-0'!B16</f>
        <v>1.1031021519340209</v>
      </c>
      <c r="T17" s="2"/>
      <c r="U17" s="2"/>
      <c r="V17" s="2"/>
      <c r="W17" s="2"/>
    </row>
    <row r="18" spans="1:23">
      <c r="A18">
        <f>'5-0'!A17</f>
        <v>0.75</v>
      </c>
      <c r="B18">
        <f>'5-27'!B17/'5-0'!B17</f>
        <v>1.1322587842375953</v>
      </c>
      <c r="D18" s="2" t="s">
        <v>19</v>
      </c>
      <c r="E18" s="2">
        <f>E16/E3</f>
        <v>1.2826930299231567E-3</v>
      </c>
      <c r="F18" s="2"/>
      <c r="G18" s="2"/>
      <c r="I18">
        <f>'10-0'!A17</f>
        <v>0.75</v>
      </c>
      <c r="J18">
        <f>'10-27'!B17/'10-0'!B17</f>
        <v>1.2356619191176039</v>
      </c>
      <c r="L18" s="2" t="s">
        <v>19</v>
      </c>
      <c r="M18" s="2">
        <f>M16/M3</f>
        <v>1.7091032467982119E-3</v>
      </c>
      <c r="N18" s="2"/>
      <c r="O18" s="2"/>
      <c r="Q18">
        <f t="shared" si="0"/>
        <v>0.75</v>
      </c>
      <c r="R18">
        <f>'20-27'!B17/'20-0'!B17</f>
        <v>1.1333134422059818</v>
      </c>
      <c r="T18" s="2" t="s">
        <v>19</v>
      </c>
      <c r="U18" s="2">
        <f>U16/U3</f>
        <v>1.2826930299231567E-3</v>
      </c>
      <c r="V18" s="2"/>
      <c r="W18" s="2"/>
    </row>
    <row r="19" spans="1:23">
      <c r="A19">
        <f>'5-0'!A18</f>
        <v>0.80000099999999996</v>
      </c>
      <c r="B19">
        <f>'5-27'!B18/'5-0'!B18</f>
        <v>1.1617731099643569</v>
      </c>
      <c r="D19" s="1" t="s">
        <v>20</v>
      </c>
      <c r="E19" s="1">
        <f>AVERAGE('5-0'!B8:B41)/1000</f>
        <v>0.17966037700000004</v>
      </c>
      <c r="F19" s="1" t="s">
        <v>21</v>
      </c>
      <c r="G19" s="1">
        <f>STDEV('5-0'!B8:B41)/1000</f>
        <v>3.2524055755355448E-2</v>
      </c>
      <c r="I19">
        <f>'10-0'!A18</f>
        <v>0.80000099999999996</v>
      </c>
      <c r="J19">
        <f>'10-27'!B18/'10-0'!B18</f>
        <v>1.2761381859355652</v>
      </c>
      <c r="L19" s="1" t="s">
        <v>20</v>
      </c>
      <c r="M19" s="1">
        <f>AVERAGE('10-0'!B8:B41)/1000</f>
        <v>0.17953388044117646</v>
      </c>
      <c r="N19" s="1" t="s">
        <v>21</v>
      </c>
      <c r="O19" s="1">
        <f>STDEV('10-0'!B8:B41)/1000</f>
        <v>3.3931730275976082E-2</v>
      </c>
      <c r="Q19">
        <f t="shared" si="0"/>
        <v>0.80000099999999996</v>
      </c>
      <c r="R19">
        <f>'20-27'!B18/'20-0'!B18</f>
        <v>1.1271692429652505</v>
      </c>
      <c r="T19" s="1" t="s">
        <v>20</v>
      </c>
      <c r="U19" s="1">
        <f>AVERAGE('20-0'!B12:B41)/1000</f>
        <v>0.16139432946666665</v>
      </c>
      <c r="V19" s="1" t="s">
        <v>21</v>
      </c>
      <c r="W19" s="1">
        <f>STDEV('20-0'!B12:B41)/1000</f>
        <v>1.9238365366165869E-2</v>
      </c>
    </row>
    <row r="20" spans="1:23">
      <c r="A20">
        <f>'5-0'!A19</f>
        <v>0.85</v>
      </c>
      <c r="B20">
        <f>'5-27'!B19/'5-0'!B19</f>
        <v>1.1518129065201415</v>
      </c>
      <c r="D20" s="2" t="s">
        <v>22</v>
      </c>
      <c r="E20" s="2">
        <f>E19/E3</f>
        <v>35.932075400000009</v>
      </c>
      <c r="F20" s="2"/>
      <c r="G20" s="2"/>
      <c r="I20">
        <f>'10-0'!A19</f>
        <v>0.85</v>
      </c>
      <c r="J20">
        <f>'10-27'!B19/'10-0'!B19</f>
        <v>1.2748354249256477</v>
      </c>
      <c r="L20" s="2" t="s">
        <v>22</v>
      </c>
      <c r="M20" s="2">
        <f>M19/M3</f>
        <v>35.90677608823529</v>
      </c>
      <c r="N20" s="2"/>
      <c r="O20" s="2"/>
      <c r="Q20">
        <f t="shared" si="0"/>
        <v>0.85</v>
      </c>
      <c r="R20">
        <f>'20-27'!B19/'20-0'!B19</f>
        <v>1.100066019690221</v>
      </c>
      <c r="T20" s="2" t="s">
        <v>22</v>
      </c>
      <c r="U20" s="2">
        <f>U19/U3</f>
        <v>32.278865893333332</v>
      </c>
      <c r="V20" s="2"/>
      <c r="W20" s="2"/>
    </row>
    <row r="21" spans="1:23">
      <c r="A21">
        <f>'5-0'!A20</f>
        <v>0.90000100000000005</v>
      </c>
      <c r="B21">
        <f>'5-27'!B20/'5-0'!B20</f>
        <v>1.1809716309826985</v>
      </c>
      <c r="D21" s="2" t="s">
        <v>23</v>
      </c>
      <c r="E21" s="2">
        <f>(E19/E3)^(E12-1)*E11</f>
        <v>0.5581633279106627</v>
      </c>
      <c r="F21" s="2" t="s">
        <v>21</v>
      </c>
      <c r="G21" s="2">
        <f>((E19+G19)/E3)^(E12-1)*E11</f>
        <v>0.49104372612361857</v>
      </c>
      <c r="I21">
        <f>'10-0'!A20</f>
        <v>0.90000100000000005</v>
      </c>
      <c r="J21">
        <f>'10-27'!B20/'10-0'!B20</f>
        <v>1.2753094463436025</v>
      </c>
      <c r="L21" s="2" t="s">
        <v>23</v>
      </c>
      <c r="M21" s="2">
        <f>(M19/M3)^(M12-1)*M11</f>
        <v>0.5584661232157786</v>
      </c>
      <c r="N21" s="2" t="s">
        <v>21</v>
      </c>
      <c r="O21" s="2">
        <f>((M19+O19)/M3)^(M12-1)*M11</f>
        <v>0.48877285326126069</v>
      </c>
      <c r="Q21">
        <f t="shared" si="0"/>
        <v>0.90000100000000005</v>
      </c>
      <c r="R21">
        <f>'20-27'!B20/'20-0'!B20</f>
        <v>1.1293140961410812</v>
      </c>
      <c r="T21" s="2" t="s">
        <v>23</v>
      </c>
      <c r="U21" s="2">
        <f>(U19/U3)^(U12-1)*U11</f>
        <v>0.60619954512512753</v>
      </c>
      <c r="V21" s="2" t="s">
        <v>21</v>
      </c>
      <c r="W21" s="2">
        <f>((U19+W19)/U3)^(U12-1)*U11</f>
        <v>0.55584842241449894</v>
      </c>
    </row>
    <row r="22" spans="1:23">
      <c r="A22">
        <f>'5-0'!A21</f>
        <v>0.95000099999999998</v>
      </c>
      <c r="B22">
        <f>'5-27'!B21/'5-0'!B21</f>
        <v>1.1741264888300105</v>
      </c>
      <c r="D22" s="2" t="s">
        <v>24</v>
      </c>
      <c r="E22" s="2">
        <v>1000</v>
      </c>
      <c r="F22" s="2"/>
      <c r="G22" s="2"/>
      <c r="I22">
        <f>'10-0'!A21</f>
        <v>0.95</v>
      </c>
      <c r="J22">
        <f>'10-27'!B21/'10-0'!B21</f>
        <v>1.2964808104592718</v>
      </c>
      <c r="L22" s="2" t="s">
        <v>24</v>
      </c>
      <c r="M22" s="2">
        <v>1000</v>
      </c>
      <c r="N22" s="2"/>
      <c r="O22" s="2"/>
      <c r="Q22">
        <f t="shared" si="0"/>
        <v>0.95</v>
      </c>
      <c r="R22">
        <f>'20-27'!B21/'20-0'!B21</f>
        <v>1.1460017631654638</v>
      </c>
      <c r="T22" s="2" t="s">
        <v>24</v>
      </c>
      <c r="U22" s="2">
        <v>1000</v>
      </c>
      <c r="V22" s="2"/>
      <c r="W22" s="2"/>
    </row>
    <row r="23" spans="1:23">
      <c r="A23">
        <f>'5-0'!A22</f>
        <v>1</v>
      </c>
      <c r="B23">
        <f>'5-27'!B22/'5-0'!B22</f>
        <v>1.1657040817620485</v>
      </c>
      <c r="D23" s="2" t="s">
        <v>25</v>
      </c>
      <c r="E23" s="2">
        <f>E10/E22/E6</f>
        <v>0.10413333333333333</v>
      </c>
      <c r="F23" s="2"/>
      <c r="G23" s="2"/>
      <c r="I23">
        <f>'10-0'!A22</f>
        <v>1</v>
      </c>
      <c r="J23">
        <f>'10-27'!B22/'10-0'!B22</f>
        <v>1.2851115469052994</v>
      </c>
      <c r="L23" s="2" t="s">
        <v>25</v>
      </c>
      <c r="M23" s="2">
        <f>M10/M22/M6</f>
        <v>0.10413333333333333</v>
      </c>
      <c r="N23" s="2"/>
      <c r="O23" s="2"/>
      <c r="Q23">
        <f t="shared" si="0"/>
        <v>1</v>
      </c>
      <c r="R23">
        <f>'20-27'!B22/'20-0'!B22</f>
        <v>1.1394402664653669</v>
      </c>
      <c r="T23" s="2" t="s">
        <v>25</v>
      </c>
      <c r="U23" s="2">
        <f>U10/U22/U6</f>
        <v>0.10413333333333333</v>
      </c>
      <c r="V23" s="2"/>
      <c r="W23" s="2"/>
    </row>
    <row r="24" spans="1:23">
      <c r="A24">
        <f>'5-0'!A23</f>
        <v>1.05</v>
      </c>
      <c r="B24">
        <f>'5-27'!B23/'5-0'!B23</f>
        <v>1.218751671354676</v>
      </c>
      <c r="D24" s="2" t="s">
        <v>26</v>
      </c>
      <c r="E24" s="2">
        <f>(E23/E16)^(E12-1)*E11</f>
        <v>5.0396451490101442E-3</v>
      </c>
      <c r="F24" s="2"/>
      <c r="G24" s="2"/>
      <c r="I24">
        <f>'10-0'!A23</f>
        <v>1.05</v>
      </c>
      <c r="J24">
        <f>'10-27'!B23/'10-0'!B23</f>
        <v>1.2821570664689608</v>
      </c>
      <c r="L24" s="2" t="s">
        <v>26</v>
      </c>
      <c r="M24" s="2">
        <f>(M23/M16)^(M12-1)*M11</f>
        <v>6.2860385868529741E-3</v>
      </c>
      <c r="N24" s="2"/>
      <c r="O24" s="2"/>
      <c r="Q24">
        <f t="shared" si="0"/>
        <v>1.05</v>
      </c>
      <c r="R24">
        <f>'20-27'!B23/'20-0'!B23</f>
        <v>1.1524949545371077</v>
      </c>
      <c r="T24" s="2" t="s">
        <v>26</v>
      </c>
      <c r="U24" s="2">
        <f>(U23/U16)^(U12-1)*U11</f>
        <v>5.0396451490101442E-3</v>
      </c>
      <c r="V24" s="2"/>
      <c r="W24" s="2"/>
    </row>
    <row r="25" spans="1:23">
      <c r="A25">
        <f>'5-0'!A24</f>
        <v>1.1000000000000001</v>
      </c>
      <c r="B25">
        <f>'5-27'!B24/'5-0'!B24</f>
        <v>1.2246131228416692</v>
      </c>
      <c r="D25" s="2"/>
      <c r="E25" s="3">
        <f>E21/E24*E18</f>
        <v>0.14206401226688417</v>
      </c>
      <c r="F25" s="3"/>
      <c r="G25" s="3">
        <f>E25-G21/E24*E18</f>
        <v>1.7083314963230969E-2</v>
      </c>
      <c r="I25">
        <f>'10-0'!A24</f>
        <v>1.1000000000000001</v>
      </c>
      <c r="J25">
        <f>'10-27'!B24/'10-0'!B24</f>
        <v>1.2599763947718436</v>
      </c>
      <c r="L25" s="2"/>
      <c r="M25" s="3">
        <f>M21/M24*M18</f>
        <v>0.15184066264103924</v>
      </c>
      <c r="N25" s="3"/>
      <c r="O25" s="3">
        <f>M25-O21/M24*M18</f>
        <v>1.8948816860331008E-2</v>
      </c>
      <c r="Q25">
        <f t="shared" si="0"/>
        <v>1.1000000000000001</v>
      </c>
      <c r="R25">
        <f>'20-27'!B24/'20-0'!B24</f>
        <v>1.1666666589537038</v>
      </c>
      <c r="T25" s="2"/>
      <c r="U25" s="3">
        <f>U21/U24*U18</f>
        <v>0.15429021454562417</v>
      </c>
      <c r="V25" s="3"/>
      <c r="W25" s="3">
        <f>U25-W21/U24*U18</f>
        <v>1.2815393195374919E-2</v>
      </c>
    </row>
    <row r="26" spans="1:23">
      <c r="A26">
        <f>'5-0'!A25</f>
        <v>1.1499999999999999</v>
      </c>
      <c r="B26">
        <f>'5-27'!B25/'5-0'!B25</f>
        <v>1.1786651637207695</v>
      </c>
      <c r="D26" s="4" t="s">
        <v>27</v>
      </c>
      <c r="E26" s="4">
        <f>AVERAGE(B9:B36)</f>
        <v>1.15750455869351</v>
      </c>
      <c r="F26" s="4" t="s">
        <v>21</v>
      </c>
      <c r="G26" s="4">
        <f>STDEVP(B9:B36)</f>
        <v>4.589013466157054E-2</v>
      </c>
      <c r="I26">
        <f>'10-0'!A25</f>
        <v>1.1499999999999999</v>
      </c>
      <c r="J26">
        <f>'10-27'!B25/'10-0'!B25</f>
        <v>1.2387296491399833</v>
      </c>
      <c r="L26" s="4" t="s">
        <v>27</v>
      </c>
      <c r="M26" s="4">
        <f>AVERAGE(J9:J36)</f>
        <v>1.2004805399821843</v>
      </c>
      <c r="N26" s="4" t="s">
        <v>21</v>
      </c>
      <c r="O26" s="4">
        <f>STDEVP(J9:J36)</f>
        <v>5.7053996648008254E-2</v>
      </c>
      <c r="Q26">
        <f t="shared" si="0"/>
        <v>1.1499999999999999</v>
      </c>
      <c r="R26">
        <f>'20-27'!B25/'20-0'!B25</f>
        <v>1.1803872550011913</v>
      </c>
      <c r="T26" s="4" t="s">
        <v>27</v>
      </c>
      <c r="U26" s="4">
        <f>AVERAGE(R9:R39)</f>
        <v>1.1162639389653384</v>
      </c>
      <c r="V26" s="4" t="s">
        <v>21</v>
      </c>
      <c r="W26" s="4">
        <f>STDEVP(R9:R39)</f>
        <v>3.3308315740506807E-2</v>
      </c>
    </row>
    <row r="27" spans="1:23">
      <c r="A27">
        <f>'5-0'!A26</f>
        <v>1.2</v>
      </c>
      <c r="B27">
        <f>'5-27'!B26/'5-0'!B26</f>
        <v>1.1999164403651543</v>
      </c>
      <c r="D27" s="2"/>
      <c r="E27" s="2"/>
      <c r="F27" s="2"/>
      <c r="G27" s="2"/>
      <c r="I27">
        <f>'10-0'!A26</f>
        <v>1.2</v>
      </c>
      <c r="J27">
        <f>'10-27'!B26/'10-0'!B26</f>
        <v>1.1944206849850136</v>
      </c>
      <c r="L27" s="2"/>
      <c r="M27" s="2"/>
      <c r="N27" s="2"/>
      <c r="O27" s="2"/>
      <c r="Q27">
        <f t="shared" si="0"/>
        <v>1.2</v>
      </c>
      <c r="R27">
        <f>'20-27'!B26/'20-0'!B26</f>
        <v>1.1818181847107438</v>
      </c>
      <c r="T27" s="2"/>
      <c r="U27" s="2"/>
      <c r="V27" s="2"/>
      <c r="W27" s="2"/>
    </row>
    <row r="28" spans="1:23">
      <c r="A28">
        <f>'5-0'!A27</f>
        <v>1.25</v>
      </c>
      <c r="B28">
        <f>'5-27'!B27/'5-0'!B27</f>
        <v>1.1752689854237928</v>
      </c>
      <c r="D28" s="2" t="s">
        <v>28</v>
      </c>
      <c r="E28">
        <f>E5-E22</f>
        <v>6900</v>
      </c>
      <c r="F28" s="2"/>
      <c r="G28" s="2"/>
      <c r="I28">
        <f>'10-0'!A27</f>
        <v>1.2500009999999999</v>
      </c>
      <c r="J28">
        <f>'10-27'!B27/'10-0'!B27</f>
        <v>1.2007766818040171</v>
      </c>
      <c r="L28" s="2" t="s">
        <v>28</v>
      </c>
      <c r="M28">
        <f>M5-M22</f>
        <v>6900</v>
      </c>
      <c r="N28" s="2"/>
      <c r="O28" s="2"/>
      <c r="Q28">
        <f t="shared" si="0"/>
        <v>1.2500009999999999</v>
      </c>
      <c r="R28">
        <f>'20-27'!B27/'20-0'!B27</f>
        <v>1.1614583321066623</v>
      </c>
      <c r="T28" s="2" t="s">
        <v>28</v>
      </c>
      <c r="U28">
        <f>U5-U22</f>
        <v>6900</v>
      </c>
      <c r="V28" s="2"/>
      <c r="W28" s="2"/>
    </row>
    <row r="29" spans="1:23">
      <c r="A29">
        <f>'5-0'!A28</f>
        <v>1.3</v>
      </c>
      <c r="B29">
        <f>'5-27'!B28/'5-0'!B28</f>
        <v>1.1953963241574008</v>
      </c>
      <c r="D29" s="2" t="s">
        <v>29</v>
      </c>
      <c r="E29" s="2">
        <v>9.8000000000000007</v>
      </c>
      <c r="F29" s="2"/>
      <c r="G29" s="2"/>
      <c r="I29">
        <f>'10-0'!A28</f>
        <v>1.3</v>
      </c>
      <c r="J29">
        <f>'10-27'!B28/'10-0'!B28</f>
        <v>1.1763426630674523</v>
      </c>
      <c r="L29" s="2" t="s">
        <v>29</v>
      </c>
      <c r="M29" s="2">
        <v>9.8000000000000007</v>
      </c>
      <c r="N29" s="2"/>
      <c r="O29" s="2"/>
      <c r="Q29">
        <f t="shared" si="0"/>
        <v>1.3</v>
      </c>
      <c r="R29">
        <f>'20-27'!B28/'20-0'!B28</f>
        <v>1.1624227095640218</v>
      </c>
      <c r="T29" s="2" t="s">
        <v>29</v>
      </c>
      <c r="U29" s="2">
        <v>9.8000000000000007</v>
      </c>
      <c r="V29" s="2"/>
      <c r="W29" s="2"/>
    </row>
    <row r="30" spans="1:23">
      <c r="A30">
        <f>'5-0'!A29</f>
        <v>1.350001</v>
      </c>
      <c r="B30">
        <f>'5-27'!B29/'5-0'!B29</f>
        <v>1.1787042423327891</v>
      </c>
      <c r="D30" s="2" t="s">
        <v>30</v>
      </c>
      <c r="E30" s="2">
        <f>(E28*E29/3)^((E12-1)/E12)</f>
        <v>2.6734209008920662E-15</v>
      </c>
      <c r="F30" s="2"/>
      <c r="G30" s="2"/>
      <c r="I30">
        <f>'10-0'!A29</f>
        <v>1.350001</v>
      </c>
      <c r="J30">
        <f>'10-27'!B29/'10-0'!B29</f>
        <v>1.1868819281920726</v>
      </c>
      <c r="L30" s="2" t="s">
        <v>30</v>
      </c>
      <c r="M30" s="2">
        <f>(M28*M29/3)^((M12-1)/M12)</f>
        <v>2.6734209008920662E-15</v>
      </c>
      <c r="N30" s="2"/>
      <c r="O30" s="2"/>
      <c r="Q30">
        <f t="shared" si="0"/>
        <v>1.350001</v>
      </c>
      <c r="R30">
        <f>'20-27'!B29/'20-0'!B29</f>
        <v>1.1500392824201042</v>
      </c>
      <c r="T30" s="2" t="s">
        <v>30</v>
      </c>
      <c r="U30" s="2">
        <f>(U28*U29/3)^((U12-1)/U12)</f>
        <v>2.6734209008920662E-15</v>
      </c>
      <c r="V30" s="2"/>
      <c r="W30" s="2"/>
    </row>
    <row r="31" spans="1:23">
      <c r="A31">
        <f>'5-0'!A30</f>
        <v>1.4000010000000001</v>
      </c>
      <c r="B31">
        <f>'5-27'!B30/'5-0'!B30</f>
        <v>1.192019185595548</v>
      </c>
      <c r="D31" s="2" t="s">
        <v>31</v>
      </c>
      <c r="E31" s="2">
        <f>(2-E12)/E12</f>
        <v>7.695652173913043</v>
      </c>
      <c r="F31" s="2"/>
      <c r="G31" s="2"/>
      <c r="I31">
        <f>'10-0'!A30</f>
        <v>1.4</v>
      </c>
      <c r="J31">
        <f>'10-27'!B30/'10-0'!B30</f>
        <v>1.2085441138884918</v>
      </c>
      <c r="L31" s="2" t="s">
        <v>31</v>
      </c>
      <c r="M31" s="2">
        <f>(2-M12)/M12</f>
        <v>7.695652173913043</v>
      </c>
      <c r="N31" s="2"/>
      <c r="O31" s="2"/>
      <c r="Q31">
        <f t="shared" si="0"/>
        <v>1.4</v>
      </c>
      <c r="R31">
        <f>'20-27'!B30/'20-0'!B30</f>
        <v>1.1213422087561626</v>
      </c>
      <c r="T31" s="2" t="s">
        <v>31</v>
      </c>
      <c r="U31" s="2">
        <f>(2-U12)/U12</f>
        <v>7.695652173913043</v>
      </c>
      <c r="V31" s="2"/>
      <c r="W31" s="2"/>
    </row>
    <row r="32" spans="1:23">
      <c r="A32">
        <f>'5-0'!A31</f>
        <v>1.4500010000000001</v>
      </c>
      <c r="B32">
        <f>'5-27'!B31/'5-0'!B31</f>
        <v>1.2490392956227743</v>
      </c>
      <c r="D32" s="2" t="s">
        <v>32</v>
      </c>
      <c r="E32" s="2">
        <f>E16/E24</f>
        <v>1.2726025265638945E-3</v>
      </c>
      <c r="F32" s="2"/>
      <c r="G32" s="2"/>
      <c r="I32">
        <f>'10-0'!A31</f>
        <v>1.45</v>
      </c>
      <c r="J32">
        <f>'10-27'!B31/'10-0'!B31</f>
        <v>1.2092145951436346</v>
      </c>
      <c r="L32" s="2" t="s">
        <v>32</v>
      </c>
      <c r="M32" s="2">
        <f>M16/M24</f>
        <v>1.3594438080389297E-3</v>
      </c>
      <c r="N32" s="2"/>
      <c r="O32" s="2"/>
      <c r="Q32">
        <f t="shared" si="0"/>
        <v>1.45</v>
      </c>
      <c r="R32">
        <f>'20-27'!B31/'20-0'!B31</f>
        <v>1.1042654089378046</v>
      </c>
      <c r="T32" s="2" t="s">
        <v>32</v>
      </c>
      <c r="U32" s="2">
        <f>U16/U24</f>
        <v>1.2726025265638945E-3</v>
      </c>
      <c r="V32" s="2"/>
      <c r="W32" s="2"/>
    </row>
    <row r="33" spans="1:23">
      <c r="A33">
        <f>'5-0'!A32</f>
        <v>1.5</v>
      </c>
      <c r="B33">
        <f>'5-27'!B32/'5-0'!B32</f>
        <v>1.1792960218333817</v>
      </c>
      <c r="D33" s="2" t="s">
        <v>33</v>
      </c>
      <c r="E33">
        <f>(E11/E3)^(1/E12)</f>
        <v>129099524498932.81</v>
      </c>
      <c r="I33">
        <f>'10-0'!A32</f>
        <v>1.5000009999999999</v>
      </c>
      <c r="J33">
        <f>'10-27'!B32/'10-0'!B32</f>
        <v>1.1663556007803442</v>
      </c>
      <c r="L33" s="2" t="s">
        <v>33</v>
      </c>
      <c r="M33">
        <f>(M11/M3)^(1/M12)</f>
        <v>129099524498932.81</v>
      </c>
      <c r="Q33">
        <f t="shared" ref="Q33:Q45" si="1">I33</f>
        <v>1.5000009999999999</v>
      </c>
      <c r="R33">
        <f>'20-27'!B32/'20-0'!B32</f>
        <v>1.0935076474988454</v>
      </c>
      <c r="T33" s="2" t="s">
        <v>33</v>
      </c>
      <c r="U33">
        <f>(U11/U3)^(1/U12)</f>
        <v>129099524498932.81</v>
      </c>
    </row>
    <row r="34" spans="1:23">
      <c r="A34">
        <f>'5-0'!A33</f>
        <v>1.550001</v>
      </c>
      <c r="B34">
        <f>'5-27'!B33/'5-0'!B33</f>
        <v>1.2092915633946031</v>
      </c>
      <c r="D34" s="2"/>
      <c r="E34" s="5">
        <f>E33*E32*E31*E30</f>
        <v>3.3801050135088191E-3</v>
      </c>
      <c r="F34" s="2"/>
      <c r="G34" s="2"/>
      <c r="I34">
        <f>'10-0'!A33</f>
        <v>1.550001</v>
      </c>
      <c r="J34">
        <f>'10-27'!B33/'10-0'!B33</f>
        <v>1.1568632551994646</v>
      </c>
      <c r="L34" s="2"/>
      <c r="M34" s="5">
        <f>M33*M32*M31*M30</f>
        <v>3.6107604182924742E-3</v>
      </c>
      <c r="N34" s="2"/>
      <c r="O34" s="2"/>
      <c r="Q34">
        <f t="shared" si="1"/>
        <v>1.550001</v>
      </c>
      <c r="R34">
        <f>'20-27'!B33/'20-0'!B33</f>
        <v>1.064560473659552</v>
      </c>
      <c r="T34" s="2"/>
      <c r="U34" s="5">
        <f>U33*U32*U31*U30</f>
        <v>3.3801050135088191E-3</v>
      </c>
      <c r="V34" s="2"/>
      <c r="W34" s="2"/>
    </row>
    <row r="35" spans="1:23">
      <c r="A35">
        <f>'5-0'!A34</f>
        <v>1.600001</v>
      </c>
      <c r="B35">
        <f>'5-27'!B34/'5-0'!B34</f>
        <v>1.1832668315821195</v>
      </c>
      <c r="F35" s="2"/>
      <c r="G35" s="2"/>
      <c r="I35">
        <f>'10-0'!A34</f>
        <v>1.600001</v>
      </c>
      <c r="J35">
        <f>'10-27'!B34/'10-0'!B34</f>
        <v>1.1198307554113593</v>
      </c>
      <c r="N35" s="2"/>
      <c r="O35" s="2"/>
      <c r="Q35">
        <f t="shared" si="1"/>
        <v>1.600001</v>
      </c>
      <c r="R35">
        <f>'20-27'!B34/'20-0'!B34</f>
        <v>1.0778728815688932</v>
      </c>
      <c r="V35" s="2"/>
      <c r="W35" s="2"/>
    </row>
    <row r="36" spans="1:23">
      <c r="A36">
        <f>'5-0'!A35</f>
        <v>1.65</v>
      </c>
      <c r="B36">
        <f>'5-27'!B35/'5-0'!B35</f>
        <v>1.1562253040038795</v>
      </c>
      <c r="D36" s="2" t="s">
        <v>34</v>
      </c>
      <c r="E36" s="2">
        <f>(E12-1)/E12</f>
        <v>-3.3478260869565215</v>
      </c>
      <c r="F36" s="2"/>
      <c r="G36" s="2"/>
      <c r="I36">
        <f>'10-0'!A35</f>
        <v>1.6500010000000001</v>
      </c>
      <c r="J36">
        <f>'10-27'!B35/'10-0'!B35</f>
        <v>1.1074608052778965</v>
      </c>
      <c r="L36" s="2" t="s">
        <v>34</v>
      </c>
      <c r="M36" s="2">
        <f>(M12-1)/M12</f>
        <v>-3.3478260869565215</v>
      </c>
      <c r="N36" s="2"/>
      <c r="O36" s="2"/>
      <c r="Q36">
        <f t="shared" si="1"/>
        <v>1.6500010000000001</v>
      </c>
      <c r="R36">
        <f>'20-27'!B35/'20-0'!B35</f>
        <v>1.0773181781424588</v>
      </c>
      <c r="T36" s="2" t="s">
        <v>34</v>
      </c>
      <c r="U36" s="2">
        <f>(U12-1)/U12</f>
        <v>-3.3478260869565215</v>
      </c>
      <c r="V36" s="2"/>
      <c r="W36" s="2"/>
    </row>
    <row r="37" spans="1:23">
      <c r="A37">
        <f>'5-0'!A36</f>
        <v>1.7</v>
      </c>
      <c r="B37">
        <f>'5-27'!B36/'5-0'!B36</f>
        <v>1.0679543203114872</v>
      </c>
      <c r="D37" s="2" t="s">
        <v>35</v>
      </c>
      <c r="E37" s="6">
        <f>E28^E36</f>
        <v>1.4066980004796863E-13</v>
      </c>
      <c r="F37" s="2"/>
      <c r="G37" s="2"/>
      <c r="I37">
        <f>'10-0'!A36</f>
        <v>1.7000010000000001</v>
      </c>
      <c r="J37">
        <f>'10-27'!B36/'10-0'!B36</f>
        <v>1.086360463599263</v>
      </c>
      <c r="L37" s="2" t="s">
        <v>35</v>
      </c>
      <c r="M37" s="6">
        <f>M28^M36</f>
        <v>1.4066980004796863E-13</v>
      </c>
      <c r="N37" s="2"/>
      <c r="O37" s="2"/>
      <c r="Q37">
        <f t="shared" si="1"/>
        <v>1.7000010000000001</v>
      </c>
      <c r="R37">
        <f>'20-27'!B36/'20-0'!B36</f>
        <v>1.105553382289242</v>
      </c>
      <c r="T37" s="2" t="s">
        <v>35</v>
      </c>
      <c r="U37" s="6">
        <f>U28^U36</f>
        <v>1.4066980004796863E-13</v>
      </c>
      <c r="V37" s="2"/>
      <c r="W37" s="2"/>
    </row>
    <row r="38" spans="1:23">
      <c r="A38">
        <f>'5-0'!A37</f>
        <v>1.75</v>
      </c>
      <c r="B38">
        <f>'5-27'!B37/'5-0'!B37</f>
        <v>1.0455836170426627</v>
      </c>
      <c r="D38" s="2"/>
      <c r="E38" s="2"/>
      <c r="F38" s="2"/>
      <c r="G38" s="2"/>
      <c r="I38">
        <f>'10-0'!A37</f>
        <v>1.7500009999999999</v>
      </c>
      <c r="J38">
        <f>'10-27'!B37/'10-0'!B37</f>
        <v>0</v>
      </c>
      <c r="L38" s="2"/>
      <c r="M38" s="2"/>
      <c r="N38" s="2"/>
      <c r="O38" s="2"/>
      <c r="Q38">
        <f t="shared" si="1"/>
        <v>1.7500009999999999</v>
      </c>
      <c r="R38">
        <f>'20-27'!B37/'20-0'!B37</f>
        <v>1.0901351294314219</v>
      </c>
      <c r="T38" s="2"/>
      <c r="U38" s="2"/>
      <c r="V38" s="2"/>
      <c r="W38" s="2"/>
    </row>
    <row r="39" spans="1:23">
      <c r="A39">
        <f>'5-0'!A38</f>
        <v>1.800001</v>
      </c>
      <c r="B39">
        <f>'5-27'!B38/'5-0'!B38</f>
        <v>0</v>
      </c>
      <c r="D39" s="2" t="s">
        <v>36</v>
      </c>
      <c r="E39" s="2">
        <f>E11*(E19/E3)^E12</f>
        <v>20.055966784000859</v>
      </c>
      <c r="F39" s="2"/>
      <c r="G39" s="2"/>
      <c r="I39">
        <f>'10-0'!A38</f>
        <v>1.8</v>
      </c>
      <c r="J39">
        <f>'10-27'!B38/'10-0'!B38</f>
        <v>0</v>
      </c>
      <c r="L39" s="2" t="s">
        <v>36</v>
      </c>
      <c r="M39" s="2">
        <f>M11*(M19/M3)^M12</f>
        <v>20.05271803917379</v>
      </c>
      <c r="N39" s="2"/>
      <c r="O39" s="2"/>
      <c r="Q39">
        <f t="shared" si="1"/>
        <v>1.8</v>
      </c>
      <c r="R39">
        <f>'20-27'!B38/'20-0'!B38</f>
        <v>1.0744947376444025</v>
      </c>
      <c r="T39" s="2" t="s">
        <v>36</v>
      </c>
      <c r="U39" s="2">
        <f>U11*(U19/U3)^U12</f>
        <v>19.567433821693665</v>
      </c>
      <c r="V39" s="2"/>
      <c r="W39" s="2"/>
    </row>
    <row r="40" spans="1:23">
      <c r="A40">
        <f>'5-0'!A39</f>
        <v>1.85</v>
      </c>
      <c r="B40">
        <f>'5-27'!B39/'5-0'!B39</f>
        <v>0</v>
      </c>
      <c r="D40" s="2" t="s">
        <v>37</v>
      </c>
      <c r="E40" s="2">
        <f>E11*(E23/E42)^E12</f>
        <v>11.065529221714577</v>
      </c>
      <c r="F40" s="2"/>
      <c r="G40" s="2"/>
      <c r="I40">
        <f>'10-0'!A39</f>
        <v>1.850001</v>
      </c>
      <c r="J40">
        <f>'10-27'!B39/'10-0'!B39</f>
        <v>0</v>
      </c>
      <c r="L40" s="2" t="s">
        <v>37</v>
      </c>
      <c r="M40" s="2">
        <f>M11*(M23/M42)^M12</f>
        <v>10.202578834762937</v>
      </c>
      <c r="N40" s="2"/>
      <c r="O40" s="2"/>
      <c r="Q40">
        <f t="shared" si="1"/>
        <v>1.850001</v>
      </c>
      <c r="R40">
        <f>'20-27'!B39/'20-0'!B39</f>
        <v>1.0861560006064717</v>
      </c>
      <c r="T40" s="2" t="s">
        <v>37</v>
      </c>
      <c r="U40" s="2">
        <f>U11*(U23/U42)^U12</f>
        <v>11.065529221714577</v>
      </c>
      <c r="V40" s="2"/>
      <c r="W40" s="2"/>
    </row>
    <row r="41" spans="1:23">
      <c r="A41">
        <f>'5-0'!A40</f>
        <v>1.9000010000000001</v>
      </c>
      <c r="B41">
        <f>'5-27'!B40/'5-0'!B40</f>
        <v>0</v>
      </c>
      <c r="D41" s="2" t="s">
        <v>38</v>
      </c>
      <c r="E41">
        <f>E11*(E23/E16)^E12</f>
        <v>81.827067886231291</v>
      </c>
      <c r="I41">
        <f>'10-0'!A40</f>
        <v>1.9000010000000001</v>
      </c>
      <c r="J41">
        <f>'10-27'!B40/'10-0'!B40</f>
        <v>0</v>
      </c>
      <c r="L41" s="2" t="s">
        <v>38</v>
      </c>
      <c r="M41">
        <f>M11*(M23/M16)^M12</f>
        <v>76.59995412649765</v>
      </c>
      <c r="Q41">
        <f t="shared" si="1"/>
        <v>1.9000010000000001</v>
      </c>
      <c r="R41">
        <f>'20-27'!B40/'20-0'!B40</f>
        <v>0</v>
      </c>
      <c r="T41" s="2" t="s">
        <v>38</v>
      </c>
      <c r="U41">
        <f>U11*(U23/U16)^U12</f>
        <v>81.827067886231291</v>
      </c>
    </row>
    <row r="42" spans="1:23">
      <c r="A42">
        <f>'5-0'!A41</f>
        <v>1.9500010000000001</v>
      </c>
      <c r="B42">
        <f>'5-27'!B41/'5-0'!B41</f>
        <v>0</v>
      </c>
      <c r="D42" s="2" t="s">
        <v>39</v>
      </c>
      <c r="E42">
        <f>E6/E8</f>
        <v>3.8461538461538464E-2</v>
      </c>
      <c r="I42">
        <f>'10-0'!A41</f>
        <v>1.9500010000000001</v>
      </c>
      <c r="J42">
        <f>'10-27'!B41/'10-0'!B41</f>
        <v>0</v>
      </c>
      <c r="L42" s="2" t="s">
        <v>39</v>
      </c>
      <c r="M42">
        <f>M6/M8</f>
        <v>5.4744525547445258E-2</v>
      </c>
      <c r="Q42">
        <f t="shared" si="1"/>
        <v>1.9500010000000001</v>
      </c>
      <c r="R42">
        <f>'20-27'!B41/'20-0'!B41</f>
        <v>0</v>
      </c>
      <c r="T42" s="2" t="s">
        <v>39</v>
      </c>
      <c r="U42">
        <f>U6/U8</f>
        <v>3.8461538461538464E-2</v>
      </c>
    </row>
    <row r="43" spans="1:23">
      <c r="Q43">
        <f t="shared" si="1"/>
        <v>0</v>
      </c>
      <c r="R43">
        <f>'20-27'!B42/'20-0'!B42</f>
        <v>0</v>
      </c>
    </row>
    <row r="44" spans="1:23">
      <c r="Q44">
        <f t="shared" si="1"/>
        <v>0</v>
      </c>
      <c r="R44" t="e">
        <f>'20-27'!B43/'20-0'!B43</f>
        <v>#DIV/0!</v>
      </c>
    </row>
    <row r="45" spans="1:23">
      <c r="Q45">
        <f t="shared" si="1"/>
        <v>0</v>
      </c>
      <c r="R45" t="e">
        <f>'20-27'!B44/'20-0'!B44</f>
        <v>#DIV/0!</v>
      </c>
    </row>
  </sheetData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0724A-8492-4780-B45D-495767326AFD}">
  <dimension ref="A1:I2"/>
  <sheetViews>
    <sheetView tabSelected="1" workbookViewId="0">
      <selection activeCell="G2" sqref="G2"/>
    </sheetView>
  </sheetViews>
  <sheetFormatPr defaultRowHeight="18.75"/>
  <sheetData>
    <row r="1" spans="1:9">
      <c r="B1" t="s">
        <v>43</v>
      </c>
      <c r="C1" t="s">
        <v>44</v>
      </c>
      <c r="D1" t="s">
        <v>4</v>
      </c>
      <c r="E1" t="s">
        <v>44</v>
      </c>
      <c r="F1" t="s">
        <v>45</v>
      </c>
      <c r="G1" t="s">
        <v>44</v>
      </c>
      <c r="H1" t="s">
        <v>46</v>
      </c>
      <c r="I1" t="s">
        <v>47</v>
      </c>
    </row>
    <row r="2" spans="1:9">
      <c r="A2">
        <v>20</v>
      </c>
      <c r="B2" cm="1">
        <f t="array" aca="1" ref="B2" ca="1">INDEX(Sheet1!1:1048576,25,$H$2)</f>
        <v>0.15429021454562417</v>
      </c>
      <c r="C2" cm="1">
        <f t="array" aca="1" ref="C2" ca="1">INDEX(Sheet1!1:1048576,25,$H$2+2)</f>
        <v>1.2815393195374919E-2</v>
      </c>
      <c r="D2" cm="1">
        <f t="array" aca="1" ref="D2" ca="1">INDEX(Sheet1!1:1048576,26,$H$2)</f>
        <v>1.1162639389653384</v>
      </c>
      <c r="E2" cm="1">
        <f t="array" aca="1" ref="E2" ca="1">INDEX(Sheet1!1:1048576,26,$H$2+2)</f>
        <v>3.3308315740506807E-2</v>
      </c>
      <c r="F2" cm="1">
        <f t="array" aca="1" ref="F2" ca="1">INDEX(Sheet1!1:1048576,19,$H$2)</f>
        <v>0.16139432946666665</v>
      </c>
      <c r="G2" cm="1">
        <f t="array" aca="1" ref="G2" ca="1">INDEX(Sheet1!1:1048576,19,$H$2+2)</f>
        <v>1.9238365366165869E-2</v>
      </c>
      <c r="H2" cm="1">
        <f t="array" aca="1" ref="H2" ca="1">CELL("col",INDIRECT(I2&amp;"1"))</f>
        <v>21</v>
      </c>
      <c r="I2" t="s">
        <v>48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065D3F-2BFC-4FB3-AA4C-2CE07CEFEB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20-27</vt:lpstr>
      <vt:lpstr>20-0</vt:lpstr>
      <vt:lpstr>10-27</vt:lpstr>
      <vt:lpstr>10-0</vt:lpstr>
      <vt:lpstr>5-27</vt:lpstr>
      <vt:lpstr>5-0</vt:lpstr>
      <vt:lpstr>Sheet1</vt:lpstr>
      <vt:lpstr>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SugiyamaLab</dc:creator>
  <cp:lastModifiedBy>SugiyamaLab</cp:lastModifiedBy>
  <dcterms:created xsi:type="dcterms:W3CDTF">2015-06-05T18:19:34Z</dcterms:created>
  <dcterms:modified xsi:type="dcterms:W3CDTF">2022-02-01T06:06:24Z</dcterms:modified>
</cp:coreProperties>
</file>