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ugiyamaLab\Desktop\MasterThesis\X-Appendix\magnet_vacuum\"/>
    </mc:Choice>
  </mc:AlternateContent>
  <xr:revisionPtr revIDLastSave="0" documentId="13_ncr:1_{2F6AAB09-2B86-49EE-B41F-BEC83EC2C9AD}" xr6:coauthVersionLast="47" xr6:coauthVersionMax="47" xr10:uidLastSave="{00000000-0000-0000-0000-000000000000}"/>
  <bookViews>
    <workbookView xWindow="-120" yWindow="-120" windowWidth="29040" windowHeight="15990" firstSheet="3" activeTab="7" xr2:uid="{00000000-000D-0000-FFFF-FFFF00000000}"/>
  </bookViews>
  <sheets>
    <sheet name="20210420-39_magnet" sheetId="5" r:id="rId1"/>
    <sheet name="20210420-0_magnet" sheetId="4" r:id="rId2"/>
    <sheet name="iwamuroPAA_72kPa" sheetId="3" r:id="rId3"/>
    <sheet name="iwamuroPAA_OFF" sheetId="2" r:id="rId4"/>
    <sheet name="20210705-39_pump" sheetId="7" r:id="rId5"/>
    <sheet name="20210705-0_pump" sheetId="6" r:id="rId6"/>
    <sheet name="Sheet1" sheetId="1" r:id="rId7"/>
    <sheet name="csv" sheetId="8" r:id="rId8"/>
  </sheets>
  <definedNames>
    <definedName name="ExternalData_1" localSheetId="5" hidden="1">'20210705-0_pump'!$A$1:$C$37</definedName>
    <definedName name="ExternalData_1" localSheetId="3" hidden="1">iwamuroPAA_OFF!$A$1:$C$22</definedName>
    <definedName name="ExternalData_2" localSheetId="4" hidden="1">'20210705-39_pump'!$A$1:$C$33</definedName>
    <definedName name="ExternalData_2" localSheetId="2" hidden="1">iwamuroPAA_72kPa!$A$1:$C$20</definedName>
    <definedName name="ExternalData_3" localSheetId="1" hidden="1">'20210420-0_magnet'!$A$1:$C$15</definedName>
    <definedName name="ExternalData_4" localSheetId="0" hidden="1">'20210420-39_magnet'!$A$1:$C$15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6" i="1" l="1"/>
  <c r="U26" i="1"/>
  <c r="W19" i="1"/>
  <c r="U19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5" i="1"/>
  <c r="R6" i="1"/>
  <c r="R7" i="1"/>
  <c r="R8" i="1"/>
  <c r="R9" i="1"/>
  <c r="R10" i="1"/>
  <c r="R11" i="1"/>
  <c r="R12" i="1"/>
  <c r="R13" i="1"/>
  <c r="R14" i="1"/>
  <c r="R15" i="1"/>
  <c r="R16" i="1"/>
  <c r="R4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3" i="1"/>
  <c r="U36" i="1"/>
  <c r="U31" i="1"/>
  <c r="U15" i="1"/>
  <c r="U10" i="1"/>
  <c r="U23" i="1" s="1"/>
  <c r="U8" i="1"/>
  <c r="U42" i="1" s="1"/>
  <c r="U5" i="1"/>
  <c r="U28" i="1" s="1"/>
  <c r="U3" i="1"/>
  <c r="U39" i="1" s="1"/>
  <c r="W2" i="1"/>
  <c r="O19" i="1"/>
  <c r="M19" i="1"/>
  <c r="O26" i="1"/>
  <c r="M26" i="1"/>
  <c r="J5" i="1"/>
  <c r="J6" i="1"/>
  <c r="J7" i="1"/>
  <c r="J8" i="1"/>
  <c r="J9" i="1"/>
  <c r="J10" i="1"/>
  <c r="J11" i="1"/>
  <c r="J12" i="1"/>
  <c r="J13" i="1"/>
  <c r="J14" i="1"/>
  <c r="J15" i="1"/>
  <c r="J16" i="1"/>
  <c r="J4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3" i="1"/>
  <c r="G26" i="1"/>
  <c r="E26" i="1"/>
  <c r="G19" i="1"/>
  <c r="E19" i="1"/>
  <c r="E39" i="1" s="1"/>
  <c r="M36" i="1"/>
  <c r="M31" i="1"/>
  <c r="M15" i="1"/>
  <c r="M10" i="1"/>
  <c r="M14" i="1" s="1"/>
  <c r="M8" i="1"/>
  <c r="M42" i="1" s="1"/>
  <c r="M5" i="1"/>
  <c r="M28" i="1" s="1"/>
  <c r="M3" i="1"/>
  <c r="M33" i="1" s="1"/>
  <c r="O2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4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3" i="1"/>
  <c r="E36" i="1"/>
  <c r="E33" i="1"/>
  <c r="E31" i="1"/>
  <c r="E15" i="1"/>
  <c r="E10" i="1"/>
  <c r="E23" i="1" s="1"/>
  <c r="E8" i="1"/>
  <c r="E42" i="1" s="1"/>
  <c r="E5" i="1"/>
  <c r="E28" i="1" s="1"/>
  <c r="E3" i="1"/>
  <c r="G2" i="1"/>
  <c r="H2" i="8" a="1"/>
  <c r="H2" i="8" l="1"/>
  <c r="G2" i="8" s="1" a="1"/>
  <c r="G2" i="8" s="1"/>
  <c r="W21" i="1"/>
  <c r="U37" i="1"/>
  <c r="U30" i="1"/>
  <c r="U40" i="1"/>
  <c r="U21" i="1"/>
  <c r="U33" i="1"/>
  <c r="U14" i="1"/>
  <c r="U16" i="1" s="1"/>
  <c r="U41" i="1" s="1"/>
  <c r="U20" i="1"/>
  <c r="O21" i="1"/>
  <c r="M39" i="1"/>
  <c r="M16" i="1"/>
  <c r="M18" i="1" s="1"/>
  <c r="M37" i="1"/>
  <c r="M30" i="1"/>
  <c r="M20" i="1"/>
  <c r="M21" i="1"/>
  <c r="M23" i="1"/>
  <c r="E37" i="1"/>
  <c r="E30" i="1"/>
  <c r="E40" i="1"/>
  <c r="E20" i="1"/>
  <c r="G21" i="1"/>
  <c r="E21" i="1"/>
  <c r="E14" i="1"/>
  <c r="E16" i="1" s="1"/>
  <c r="E41" i="1" s="1"/>
  <c r="F2" i="8" l="1" a="1"/>
  <c r="F2" i="8" s="1"/>
  <c r="D2" i="8" a="1"/>
  <c r="D2" i="8" s="1"/>
  <c r="E2" i="8" a="1"/>
  <c r="E2" i="8" s="1"/>
  <c r="C2" i="8" a="1"/>
  <c r="C2" i="8" s="1"/>
  <c r="B2" i="8" a="1"/>
  <c r="B2" i="8" s="1"/>
  <c r="U25" i="1"/>
  <c r="W25" i="1" s="1"/>
  <c r="U18" i="1"/>
  <c r="U24" i="1"/>
  <c r="U32" i="1" s="1"/>
  <c r="U34" i="1" s="1"/>
  <c r="M41" i="1"/>
  <c r="M40" i="1"/>
  <c r="M24" i="1"/>
  <c r="M32" i="1" s="1"/>
  <c r="M34" i="1" s="1"/>
  <c r="E18" i="1"/>
  <c r="E24" i="1"/>
  <c r="M25" i="1" l="1"/>
  <c r="O25" i="1" s="1"/>
  <c r="E25" i="1"/>
  <c r="G25" i="1" s="1"/>
  <c r="E32" i="1"/>
  <c r="E3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CF163-0024-4F33-B7E8-AE2DFF9FA9BA}" keepAlive="1" name="クエリ - 20210420-0_magnet" description="ブック内の '20210420-0_magnet' クエリへの接続です。" type="5" refreshedVersion="7" background="1" saveData="1">
    <dbPr connection="Provider=Microsoft.Mashup.OleDb.1;Data Source=$Workbook$;Location=20210420-0_magnet;Extended Properties=&quot;&quot;" command="SELECT * FROM [20210420-0_magnet]"/>
  </connection>
  <connection id="2" xr16:uid="{46E5C236-0CD3-4833-8427-83143934CE1D}" keepAlive="1" name="クエリ - 20210420-39_magnet" description="ブック内の '20210420-39_magnet' クエリへの接続です。" type="5" refreshedVersion="7" background="1" saveData="1">
    <dbPr connection="Provider=Microsoft.Mashup.OleDb.1;Data Source=$Workbook$;Location=20210420-39_magnet;Extended Properties=&quot;&quot;" command="SELECT * FROM [20210420-39_magnet]"/>
  </connection>
  <connection id="3" xr16:uid="{16956A45-3977-47FA-9765-B636F18F89F1}" keepAlive="1" name="クエリ - 20210705-0_pump" description="ブック内の '20210705-0_pump' クエリへの接続です。" type="5" refreshedVersion="7" background="1" saveData="1">
    <dbPr connection="Provider=Microsoft.Mashup.OleDb.1;Data Source=$Workbook$;Location=20210705-0_pump;Extended Properties=&quot;&quot;" command="SELECT * FROM [20210705-0_pump]"/>
  </connection>
  <connection id="4" xr16:uid="{60FAB877-6A51-4980-88BB-BD8E03F71C41}" keepAlive="1" name="クエリ - 20210705-39_pump" description="ブック内の '20210705-39_pump' クエリへの接続です。" type="5" refreshedVersion="7" background="1" saveData="1">
    <dbPr connection="Provider=Microsoft.Mashup.OleDb.1;Data Source=$Workbook$;Location=20210705-39_pump;Extended Properties=&quot;&quot;" command="SELECT * FROM [20210705-39_pump]"/>
  </connection>
  <connection id="5" xr16:uid="{8CA7E7B5-FDAD-4ED4-AC25-EC01662D8D0F}" keepAlive="1" name="クエリ - iwamuroPAA_72kPa" description="ブック内の 'iwamuroPAA_72kPa' クエリへの接続です。" type="5" refreshedVersion="7" background="1" saveData="1">
    <dbPr connection="Provider=Microsoft.Mashup.OleDb.1;Data Source=$Workbook$;Location=iwamuroPAA_72kPa;Extended Properties=&quot;&quot;" command="SELECT * FROM [iwamuroPAA_72kPa]"/>
  </connection>
  <connection id="6" xr16:uid="{D04E0C37-6219-42F3-A219-17A9D2D5FB33}" keepAlive="1" name="クエリ - iwamuroPAA_OFF" description="ブック内の 'iwamuroPAA_OFF' クエリへの接続です。" type="5" refreshedVersion="7" background="1" saveData="1">
    <dbPr connection="Provider=Microsoft.Mashup.OleDb.1;Data Source=$Workbook$;Location=iwamuroPAA_OFF;Extended Properties=&quot;&quot;" command="SELECT * FROM [iwamuroPAA_OFF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<sst xmlns="http://schemas.openxmlformats.org/spreadsheetml/2006/main" count="150" uniqueCount="50">
  <si>
    <t>Column1</t>
  </si>
  <si>
    <t>Column2</t>
  </si>
  <si>
    <t>Column3</t>
  </si>
  <si>
    <t>time</t>
    <phoneticPr fontId="1"/>
  </si>
  <si>
    <t>Uon/Uoff</t>
    <phoneticPr fontId="1"/>
  </si>
  <si>
    <t>a[mm]</t>
    <phoneticPr fontId="2"/>
  </si>
  <si>
    <t>a[m]</t>
    <phoneticPr fontId="2"/>
  </si>
  <si>
    <t>ρ[g/cm^3]</t>
    <phoneticPr fontId="2"/>
  </si>
  <si>
    <t>ρ[kg/m^3]</t>
    <phoneticPr fontId="2"/>
  </si>
  <si>
    <t>c[m/s]</t>
    <phoneticPr fontId="2"/>
  </si>
  <si>
    <t>f[kHz]</t>
    <phoneticPr fontId="2"/>
  </si>
  <si>
    <t>f[Hz]</t>
    <phoneticPr fontId="2"/>
  </si>
  <si>
    <t>dP[kPa]</t>
    <phoneticPr fontId="2"/>
  </si>
  <si>
    <t>dP[Pa]</t>
    <phoneticPr fontId="2"/>
  </si>
  <si>
    <t>k</t>
    <phoneticPr fontId="2"/>
  </si>
  <si>
    <t>n</t>
    <phoneticPr fontId="2"/>
  </si>
  <si>
    <t>delta_upper</t>
    <phoneticPr fontId="2"/>
  </si>
  <si>
    <t>delta_lower</t>
    <phoneticPr fontId="2"/>
  </si>
  <si>
    <t>delta</t>
    <phoneticPr fontId="2"/>
  </si>
  <si>
    <t>delta/a</t>
    <phoneticPr fontId="2"/>
  </si>
  <si>
    <t>U_T</t>
    <phoneticPr fontId="2"/>
  </si>
  <si>
    <t>±</t>
    <phoneticPr fontId="2"/>
  </si>
  <si>
    <t>U_T/a</t>
    <phoneticPr fontId="2"/>
  </si>
  <si>
    <t>mu_u</t>
    <phoneticPr fontId="2"/>
  </si>
  <si>
    <t>p1</t>
    <phoneticPr fontId="2"/>
  </si>
  <si>
    <t>u</t>
    <phoneticPr fontId="2"/>
  </si>
  <si>
    <t>mu_abl</t>
    <phoneticPr fontId="2"/>
  </si>
  <si>
    <t>Uon/Uoff</t>
    <phoneticPr fontId="2"/>
  </si>
  <si>
    <t>dρ</t>
    <phoneticPr fontId="1"/>
  </si>
  <si>
    <t>g</t>
    <phoneticPr fontId="1"/>
  </si>
  <si>
    <t>niwa1</t>
    <phoneticPr fontId="1"/>
  </si>
  <si>
    <t>niwa2</t>
    <phoneticPr fontId="1"/>
  </si>
  <si>
    <t>niwa3</t>
    <phoneticPr fontId="1"/>
  </si>
  <si>
    <t>niwa4</t>
    <phoneticPr fontId="1"/>
  </si>
  <si>
    <t>n-1/n</t>
    <phoneticPr fontId="1"/>
  </si>
  <si>
    <t>dρ_n</t>
    <phoneticPr fontId="1"/>
  </si>
  <si>
    <t>τU</t>
    <phoneticPr fontId="1"/>
  </si>
  <si>
    <t>τBullk</t>
    <phoneticPr fontId="1"/>
  </si>
  <si>
    <t>τABL</t>
    <phoneticPr fontId="1"/>
  </si>
  <si>
    <t>λ</t>
    <phoneticPr fontId="1"/>
  </si>
  <si>
    <t>Fe</t>
    <phoneticPr fontId="1"/>
  </si>
  <si>
    <t>iwamuro</t>
    <phoneticPr fontId="1"/>
  </si>
  <si>
    <t>magnet</t>
    <phoneticPr fontId="1"/>
  </si>
  <si>
    <t>vaccume</t>
    <phoneticPr fontId="1"/>
  </si>
  <si>
    <t>muU/muABL</t>
    <phoneticPr fontId="1"/>
  </si>
  <si>
    <t>diff</t>
    <phoneticPr fontId="1"/>
  </si>
  <si>
    <t>UT</t>
    <phoneticPr fontId="1"/>
  </si>
  <si>
    <t>列番号</t>
    <rPh sb="0" eb="3">
      <t>レツバンゴウ</t>
    </rPh>
    <phoneticPr fontId="1"/>
  </si>
  <si>
    <t>列（英語表記）</t>
    <rPh sb="0" eb="1">
      <t>レツ</t>
    </rPh>
    <rPh sb="2" eb="4">
      <t>エイゴ</t>
    </rPh>
    <rPh sb="4" eb="6">
      <t>ヒョウキ</t>
    </rPh>
    <phoneticPr fontId="1"/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</si>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</sst>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0000000000000_);[Red]\(0.00000000000000000\)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179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'20210420-0_magnet'!$B$1</c:f>
              <c:strCache>
                <c:ptCount val="1"/>
                <c:pt idx="0">
                  <c:v>Column2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'20210420-0_magnet'!$A$2:$A$15</c:f>
              <c:numCache>
                <c:formatCode>General</c:formatCode>
                <c:ptCount val="14"/>
                <c:pt idx="0">
                  <c:v>0</c:v>
                </c:pt>
                <c:pt idx="1">
                  <c:v>7.6923000000000005E-2</c:v>
                </c:pt>
                <c:pt idx="2">
                  <c:v>0.15384700000000001</c:v>
                </c:pt>
                <c:pt idx="3">
                  <c:v>0.23077</c:v>
                </c:pt>
                <c:pt idx="4">
                  <c:v>0.30769200000000002</c:v>
                </c:pt>
                <c:pt idx="5">
                  <c:v>0.38461499999999998</c:v>
                </c:pt>
                <c:pt idx="6">
                  <c:v>0.46153899999999998</c:v>
                </c:pt>
                <c:pt idx="7">
                  <c:v>0.538462</c:v>
                </c:pt>
                <c:pt idx="8">
                  <c:v>0.61538599999999999</c:v>
                </c:pt>
                <c:pt idx="9">
                  <c:v>0.69230899999999995</c:v>
                </c:pt>
                <c:pt idx="10">
                  <c:v>0.76923200000000003</c:v>
                </c:pt>
                <c:pt idx="11">
                  <c:v>0.84615399999999996</c:v>
                </c:pt>
                <c:pt idx="12">
                  <c:v>0.92307799999999995</c:v>
                </c:pt>
                <c:pt idx="13">
                  <c:v>1</c:v>
                </c:pt>
              </c:numCache>
            </c:numRef>
          </c:xVal>
          <c:yVal>
            <c:numRef>
              <c:f>'20210420-0_magnet'!$B$2:$B$15</c:f>
              <c:numCache>
                <c:formatCode>General</c:formatCode>
                <c:ptCount val="14"/>
                <c:pt idx="0">
                  <c:v>0</c:v>
                </c:pt>
                <c:pt idx="1">
                  <c:v>37.882446999999999</c:v>
                </c:pt>
                <c:pt idx="2">
                  <c:v>118.41658700000001</c:v>
                </c:pt>
                <c:pt idx="3">
                  <c:v>171.99609100000001</c:v>
                </c:pt>
                <c:pt idx="4">
                  <c:v>195.91538800000001</c:v>
                </c:pt>
                <c:pt idx="5">
                  <c:v>200.72977499999999</c:v>
                </c:pt>
                <c:pt idx="6">
                  <c:v>194.49617699999999</c:v>
                </c:pt>
                <c:pt idx="7">
                  <c:v>185.29966200000001</c:v>
                </c:pt>
                <c:pt idx="8">
                  <c:v>176.47176400000001</c:v>
                </c:pt>
                <c:pt idx="9">
                  <c:v>173.04265599999999</c:v>
                </c:pt>
                <c:pt idx="10">
                  <c:v>172.97548599999999</c:v>
                </c:pt>
                <c:pt idx="11">
                  <c:v>174.69366400000001</c:v>
                </c:pt>
                <c:pt idx="12">
                  <c:v>177.035383</c:v>
                </c:pt>
                <c:pt idx="13">
                  <c:v>180.192239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A7-437B-8F48-63BE7B9BC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935312"/>
        <c:axId val="633936144"/>
      </c:scatterChart>
      <c:valAx>
        <c:axId val="63393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936144"/>
        <c:crosses val="autoZero"/>
        <c:crossBetween val="midCat"/>
      </c:valAx>
      <c:valAx>
        <c:axId val="63393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935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iwamuroPAA_OFF!$B$1</c:f>
              <c:strCache>
                <c:ptCount val="1"/>
                <c:pt idx="0">
                  <c:v>Column2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iwamuroPAA_OFF!$A$2:$A$22</c:f>
              <c:numCache>
                <c:formatCode>General</c:formatCode>
                <c:ptCount val="21"/>
                <c:pt idx="0">
                  <c:v>0</c:v>
                </c:pt>
                <c:pt idx="1">
                  <c:v>7.9076401000000004E-2</c:v>
                </c:pt>
                <c:pt idx="2">
                  <c:v>0.158360098</c:v>
                </c:pt>
                <c:pt idx="3">
                  <c:v>0.240089883</c:v>
                </c:pt>
                <c:pt idx="4">
                  <c:v>0.32029120900000002</c:v>
                </c:pt>
                <c:pt idx="5">
                  <c:v>0.39864622100000002</c:v>
                </c:pt>
                <c:pt idx="6">
                  <c:v>0.48015765500000002</c:v>
                </c:pt>
                <c:pt idx="7">
                  <c:v>0.56000519599999998</c:v>
                </c:pt>
                <c:pt idx="8">
                  <c:v>0.63987208500000003</c:v>
                </c:pt>
                <c:pt idx="9">
                  <c:v>0.71975279299999995</c:v>
                </c:pt>
                <c:pt idx="10">
                  <c:v>0.79961691800000001</c:v>
                </c:pt>
                <c:pt idx="11">
                  <c:v>0.87949209800000006</c:v>
                </c:pt>
                <c:pt idx="12">
                  <c:v>0.95935345900000002</c:v>
                </c:pt>
                <c:pt idx="13">
                  <c:v>1.0392231110000001</c:v>
                </c:pt>
                <c:pt idx="14">
                  <c:v>1.1224260779999999</c:v>
                </c:pt>
                <c:pt idx="15">
                  <c:v>1.200629073</c:v>
                </c:pt>
                <c:pt idx="16">
                  <c:v>1.278834832</c:v>
                </c:pt>
                <c:pt idx="17">
                  <c:v>1.3586906649999999</c:v>
                </c:pt>
                <c:pt idx="18">
                  <c:v>1.4402159189999999</c:v>
                </c:pt>
                <c:pt idx="19">
                  <c:v>1.518407858</c:v>
                </c:pt>
                <c:pt idx="20">
                  <c:v>1.5999718080000001</c:v>
                </c:pt>
              </c:numCache>
            </c:numRef>
          </c:xVal>
          <c:yVal>
            <c:numRef>
              <c:f>iwamuroPAA_OFF!$B$2:$B$22</c:f>
              <c:numCache>
                <c:formatCode>General</c:formatCode>
                <c:ptCount val="21"/>
                <c:pt idx="0">
                  <c:v>0</c:v>
                </c:pt>
                <c:pt idx="1">
                  <c:v>0.142524917</c:v>
                </c:pt>
                <c:pt idx="2">
                  <c:v>0.24767441900000001</c:v>
                </c:pt>
                <c:pt idx="3">
                  <c:v>0.21179402</c:v>
                </c:pt>
                <c:pt idx="4">
                  <c:v>0.15149501700000001</c:v>
                </c:pt>
                <c:pt idx="5">
                  <c:v>0.124086379</c:v>
                </c:pt>
                <c:pt idx="6">
                  <c:v>0.12757475099999999</c:v>
                </c:pt>
                <c:pt idx="7">
                  <c:v>0.131063123</c:v>
                </c:pt>
                <c:pt idx="8">
                  <c:v>0.131063123</c:v>
                </c:pt>
                <c:pt idx="9">
                  <c:v>0.12857142899999999</c:v>
                </c:pt>
                <c:pt idx="10">
                  <c:v>0.129069767</c:v>
                </c:pt>
                <c:pt idx="11">
                  <c:v>0.12757475099999999</c:v>
                </c:pt>
                <c:pt idx="12">
                  <c:v>0.12857142899999999</c:v>
                </c:pt>
                <c:pt idx="13">
                  <c:v>0.12807309</c:v>
                </c:pt>
                <c:pt idx="14">
                  <c:v>0.12657807300000001</c:v>
                </c:pt>
                <c:pt idx="15">
                  <c:v>0.12657807300000001</c:v>
                </c:pt>
                <c:pt idx="16">
                  <c:v>0.126079734</c:v>
                </c:pt>
                <c:pt idx="17">
                  <c:v>0.12807309</c:v>
                </c:pt>
                <c:pt idx="18">
                  <c:v>0.129069767</c:v>
                </c:pt>
                <c:pt idx="19">
                  <c:v>0.131063123</c:v>
                </c:pt>
                <c:pt idx="20">
                  <c:v>0.125083056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B7-4709-8811-7AB5F0C0C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863632"/>
        <c:axId val="1378860304"/>
      </c:scatterChart>
      <c:valAx>
        <c:axId val="137886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8860304"/>
        <c:crosses val="autoZero"/>
        <c:crossBetween val="midCat"/>
      </c:valAx>
      <c:valAx>
        <c:axId val="137886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886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'20210705-0_pump'!$B$1</c:f>
              <c:strCache>
                <c:ptCount val="1"/>
                <c:pt idx="0">
                  <c:v>Column2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'20210705-0_pump'!$A$2:$A$37</c:f>
              <c:numCache>
                <c:formatCode>General</c:formatCode>
                <c:ptCount val="3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0.20000100000000001</c:v>
                </c:pt>
                <c:pt idx="5">
                  <c:v>0.25000099999999997</c:v>
                </c:pt>
                <c:pt idx="6">
                  <c:v>0.30000100000000002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0.80000099999999996</c:v>
                </c:pt>
                <c:pt idx="17">
                  <c:v>0.85</c:v>
                </c:pt>
                <c:pt idx="18">
                  <c:v>0.90000100000000005</c:v>
                </c:pt>
                <c:pt idx="19">
                  <c:v>0.95000099999999998</c:v>
                </c:pt>
                <c:pt idx="20">
                  <c:v>1.0000009999999999</c:v>
                </c:pt>
                <c:pt idx="21">
                  <c:v>1.050001</c:v>
                </c:pt>
                <c:pt idx="22">
                  <c:v>1.100001</c:v>
                </c:pt>
                <c:pt idx="23">
                  <c:v>1.1500010000000001</c:v>
                </c:pt>
                <c:pt idx="24">
                  <c:v>1.2000010000000001</c:v>
                </c:pt>
                <c:pt idx="25">
                  <c:v>1.2500009999999999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1.550001</c:v>
                </c:pt>
                <c:pt idx="32">
                  <c:v>1.600001</c:v>
                </c:pt>
                <c:pt idx="33">
                  <c:v>1.65</c:v>
                </c:pt>
                <c:pt idx="34">
                  <c:v>1.7</c:v>
                </c:pt>
                <c:pt idx="35">
                  <c:v>1.7500009999999999</c:v>
                </c:pt>
              </c:numCache>
            </c:numRef>
          </c:xVal>
          <c:yVal>
            <c:numRef>
              <c:f>'20210705-0_pump'!$B$2:$B$37</c:f>
              <c:numCache>
                <c:formatCode>General</c:formatCode>
                <c:ptCount val="36"/>
                <c:pt idx="0">
                  <c:v>0</c:v>
                </c:pt>
                <c:pt idx="1">
                  <c:v>63.629024000000001</c:v>
                </c:pt>
                <c:pt idx="2">
                  <c:v>114.58529799999999</c:v>
                </c:pt>
                <c:pt idx="3">
                  <c:v>134.79523</c:v>
                </c:pt>
                <c:pt idx="4">
                  <c:v>140.323925</c:v>
                </c:pt>
                <c:pt idx="5">
                  <c:v>139.37711899999999</c:v>
                </c:pt>
                <c:pt idx="6">
                  <c:v>138.77751599999999</c:v>
                </c:pt>
                <c:pt idx="7">
                  <c:v>140.006688</c:v>
                </c:pt>
                <c:pt idx="8">
                  <c:v>136.31832199999999</c:v>
                </c:pt>
                <c:pt idx="9">
                  <c:v>135.39264900000001</c:v>
                </c:pt>
                <c:pt idx="10">
                  <c:v>134.77653100000001</c:v>
                </c:pt>
                <c:pt idx="11">
                  <c:v>133.87901500000001</c:v>
                </c:pt>
                <c:pt idx="12">
                  <c:v>134.17127099999999</c:v>
                </c:pt>
                <c:pt idx="13">
                  <c:v>135.089302</c:v>
                </c:pt>
                <c:pt idx="14">
                  <c:v>135.71952300000001</c:v>
                </c:pt>
                <c:pt idx="15">
                  <c:v>136.62820400000001</c:v>
                </c:pt>
                <c:pt idx="16">
                  <c:v>136.631495</c:v>
                </c:pt>
                <c:pt idx="17">
                  <c:v>137.54273699999999</c:v>
                </c:pt>
                <c:pt idx="18">
                  <c:v>138.771096</c:v>
                </c:pt>
                <c:pt idx="19">
                  <c:v>138.46885800000001</c:v>
                </c:pt>
                <c:pt idx="20">
                  <c:v>139.390636</c:v>
                </c:pt>
                <c:pt idx="21">
                  <c:v>141.530293</c:v>
                </c:pt>
                <c:pt idx="22">
                  <c:v>141.56360900000001</c:v>
                </c:pt>
                <c:pt idx="23">
                  <c:v>143.362066</c:v>
                </c:pt>
                <c:pt idx="24">
                  <c:v>144.29978800000001</c:v>
                </c:pt>
                <c:pt idx="25">
                  <c:v>147.37356700000001</c:v>
                </c:pt>
                <c:pt idx="26">
                  <c:v>147.667743</c:v>
                </c:pt>
                <c:pt idx="27">
                  <c:v>150.725921</c:v>
                </c:pt>
                <c:pt idx="28">
                  <c:v>152.55525600000001</c:v>
                </c:pt>
                <c:pt idx="29">
                  <c:v>154.10215099999999</c:v>
                </c:pt>
                <c:pt idx="30">
                  <c:v>153.85168200000001</c:v>
                </c:pt>
                <c:pt idx="31">
                  <c:v>148.06222099999999</c:v>
                </c:pt>
                <c:pt idx="32">
                  <c:v>137.08588900000001</c:v>
                </c:pt>
                <c:pt idx="33">
                  <c:v>138.85721000000001</c:v>
                </c:pt>
                <c:pt idx="34">
                  <c:v>128.67351600000001</c:v>
                </c:pt>
                <c:pt idx="35">
                  <c:v>128.67351600000001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8C-404C-8C62-48CCF49B1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650800"/>
        <c:axId val="637644560"/>
      </c:scatterChart>
      <c:valAx>
        <c:axId val="63765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7644560"/>
        <c:crosses val="autoZero"/>
        <c:crossBetween val="midCat"/>
      </c:valAx>
      <c:valAx>
        <c:axId val="63764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765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176212</xdr:colOff>
      <xdr:row>9</xdr:row>
      <xdr:rowOff>57150</xdr:rowOff>
    </xdr:from>
    <xdr:to>
      <xdr:col>12</xdr:col>
      <xdr:colOff>633412</xdr:colOff>
      <xdr:row>20</xdr:row>
      <xdr:rowOff>180975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58DD54A-99DC-4A77-85D8-5CD0AD10FB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661987</xdr:colOff>
      <xdr:row>9</xdr:row>
      <xdr:rowOff>57150</xdr:rowOff>
    </xdr:from>
    <xdr:to>
      <xdr:col>12</xdr:col>
      <xdr:colOff>433387</xdr:colOff>
      <xdr:row>20</xdr:row>
      <xdr:rowOff>180975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3095B96-E9CE-4F69-AC12-57787DA05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176212</xdr:colOff>
      <xdr:row>9</xdr:row>
      <xdr:rowOff>57150</xdr:rowOff>
    </xdr:from>
    <xdr:to>
      <xdr:col>12</xdr:col>
      <xdr:colOff>633412</xdr:colOff>
      <xdr:row>20</xdr:row>
      <xdr:rowOff>180975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7208C7D-CBD7-489B-AD73-8D0BEC44B4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6B8D982C-D8EC-4FD0-BB91-4A766D1FC5CF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5A63E21C-3173-45A5-9664-0487487B8736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DE0B7F13-246A-4CC1-BCC8-F1AF4A7584E8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3BB4255-0515-4C79-8B8E-1C33ED0892A9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B979F5DD-D2B7-43EC-ACF5-E6B219957AEB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7A98E43-7909-4E85-9A8F-D9C3B0E067BF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9A3B41-0A5B-4EEA-8C63-2521E2A4E6AB}" name="_20210420_39_magnet" displayName="_20210420_39_magnet" ref="A1:C15" tableType="queryTable" totalsRowShown="0">
  <autoFilter ref="A1:C15" xr:uid="{339A3B41-0A5B-4EEA-8C63-2521E2A4E6AB}"/>
  <tableColumns count="3">
    <tableColumn id="1" xr3:uid="{488EEDCA-A3B0-479C-9EF6-C78E119EF0D0}" uniqueName="1" name="Column1" queryTableFieldId="1"/>
    <tableColumn id="2" xr3:uid="{59132084-9FD7-4415-BD94-9E477614F73E}" uniqueName="2" name="Column2" queryTableFieldId="2"/>
    <tableColumn id="3" xr3:uid="{B26BA87A-4EBE-4B29-A143-1D4E20D56004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68AEC7-74B7-47EE-B02A-6865C9C81FEF}" name="_20210420_0_magnet" displayName="_20210420_0_magnet" ref="A1:C15" tableType="queryTable" totalsRowShown="0">
  <autoFilter ref="A1:C15" xr:uid="{6068AEC7-74B7-47EE-B02A-6865C9C81FEF}"/>
  <tableColumns count="3">
    <tableColumn id="1" xr3:uid="{DBA8D600-4031-4802-800A-017CAF3162E3}" uniqueName="1" name="Column1" queryTableFieldId="1"/>
    <tableColumn id="2" xr3:uid="{820CFA2D-42C6-4695-BBEF-36530FA4BA45}" uniqueName="2" name="Column2" queryTableFieldId="2"/>
    <tableColumn id="3" xr3:uid="{78C85F49-7271-46CD-97BE-5516A6379108}" uniqueName="3" name="Column3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F251E8-6857-4DC4-AFD3-6C2A3B70C1AF}" name="iwamuroPAA_72kPa" displayName="iwamuroPAA_72kPa" ref="A1:C20" tableType="queryTable" totalsRowShown="0">
  <autoFilter ref="A1:C20" xr:uid="{FDF251E8-6857-4DC4-AFD3-6C2A3B70C1AF}"/>
  <tableColumns count="3">
    <tableColumn id="1" xr3:uid="{968F3D71-D600-4572-A43C-E1E2B98EFBF1}" uniqueName="1" name="Column1" queryTableFieldId="1"/>
    <tableColumn id="2" xr3:uid="{B9A8E6CE-3CB9-4F23-8CE4-ED39CCE19ED0}" uniqueName="2" name="Column2" queryTableFieldId="2"/>
    <tableColumn id="3" xr3:uid="{9BF93B1C-1730-4E83-9321-A3C4A26F211E}" uniqueName="3" name="Column3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DF0778-C78F-4F91-BA66-BCE6A0911077}" name="iwamuroPAA_OFF" displayName="iwamuroPAA_OFF" ref="A1:C22" tableType="queryTable" totalsRowShown="0">
  <autoFilter ref="A1:C22" xr:uid="{8ADF0778-C78F-4F91-BA66-BCE6A0911077}"/>
  <tableColumns count="3">
    <tableColumn id="1" xr3:uid="{6D6D3D79-166A-4AF5-AB5B-0B15AD6F4205}" uniqueName="1" name="Column1" queryTableFieldId="1"/>
    <tableColumn id="2" xr3:uid="{5BE66D39-8973-449E-9052-B09CE8E550A5}" uniqueName="2" name="Column2" queryTableFieldId="2"/>
    <tableColumn id="3" xr3:uid="{772DA4BB-3123-4B8E-9664-4F420EBA16C0}" uniqueName="3" name="Column3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BBD5DAA-49CD-43D2-9F9C-38F2D422AA30}" name="_20210705_39_pump" displayName="_20210705_39_pump" ref="A1:C33" tableType="queryTable" totalsRowShown="0">
  <autoFilter ref="A1:C33" xr:uid="{4BBD5DAA-49CD-43D2-9F9C-38F2D422AA30}"/>
  <tableColumns count="3">
    <tableColumn id="1" xr3:uid="{8FB25086-824B-4E8A-B5A3-B9DAB46BACFD}" uniqueName="1" name="Column1" queryTableFieldId="1"/>
    <tableColumn id="2" xr3:uid="{1CAC276A-835B-478F-B89F-5FDC1A280E84}" uniqueName="2" name="Column2" queryTableFieldId="2"/>
    <tableColumn id="3" xr3:uid="{EFD0D8EB-7522-4775-9CF6-A5E862C208B1}" uniqueName="3" name="Column3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EECB38-8585-442A-9119-C4F1318ABC72}" name="_20210705_0_pump" displayName="_20210705_0_pump" ref="A1:C37" tableType="queryTable" totalsRowShown="0">
  <autoFilter ref="A1:C37" xr:uid="{23EECB38-8585-442A-9119-C4F1318ABC72}"/>
  <tableColumns count="3">
    <tableColumn id="1" xr3:uid="{228C9C36-69EE-42C1-A9BA-357E0B1CA06D}" uniqueName="1" name="Column1" queryTableFieldId="1"/>
    <tableColumn id="2" xr3:uid="{6D43D1BA-B5A5-44F4-98E2-08D3CC8391D0}" uniqueName="2" name="Column2" queryTableFieldId="2"/>
    <tableColumn id="3" xr3:uid="{39282BD4-354B-4C0D-9603-CC39BA43B19C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CCE7A-6233-4606-9F0F-1933B8836813}">
  <dimension ref="A1:C15"/>
  <sheetViews>
    <sheetView workbookViewId="0"/>
  </sheetViews>
  <sheetFormatPr defaultRowHeight="18.75"/>
  <cols>
    <col min="1" max="3" width="11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7.6923000000000005E-2</v>
      </c>
      <c r="B3">
        <v>38.151997000000001</v>
      </c>
      <c r="C3">
        <v>48.746932999999999</v>
      </c>
    </row>
    <row r="4" spans="1:3">
      <c r="A4">
        <v>0.15384600000000001</v>
      </c>
      <c r="B4">
        <v>128.63759899999999</v>
      </c>
      <c r="C4">
        <v>52.912742999999999</v>
      </c>
    </row>
    <row r="5" spans="1:3">
      <c r="A5">
        <v>0.230769</v>
      </c>
      <c r="B5">
        <v>197.09673900000001</v>
      </c>
      <c r="C5">
        <v>38.984738999999998</v>
      </c>
    </row>
    <row r="6" spans="1:3">
      <c r="A6">
        <v>0.30769200000000002</v>
      </c>
      <c r="B6">
        <v>232.801804</v>
      </c>
      <c r="C6">
        <v>25.872237999999999</v>
      </c>
    </row>
    <row r="7" spans="1:3">
      <c r="A7">
        <v>0.38461499999999998</v>
      </c>
      <c r="B7">
        <v>239.92478199999999</v>
      </c>
      <c r="C7">
        <v>20.830853000000001</v>
      </c>
    </row>
    <row r="8" spans="1:3">
      <c r="A8">
        <v>0.46153899999999998</v>
      </c>
      <c r="B8">
        <v>233.32571799999999</v>
      </c>
      <c r="C8">
        <v>20.355494</v>
      </c>
    </row>
    <row r="9" spans="1:3">
      <c r="A9">
        <v>0.538462</v>
      </c>
      <c r="B9">
        <v>221.69633899999999</v>
      </c>
      <c r="C9">
        <v>20.346291999999998</v>
      </c>
    </row>
    <row r="10" spans="1:3">
      <c r="A10">
        <v>0.61538499999999996</v>
      </c>
      <c r="B10">
        <v>213.46914899999999</v>
      </c>
      <c r="C10">
        <v>17.457460000000001</v>
      </c>
    </row>
    <row r="11" spans="1:3">
      <c r="A11">
        <v>0.69230800000000003</v>
      </c>
      <c r="B11">
        <v>210.17252500000001</v>
      </c>
      <c r="C11">
        <v>16.426189999999998</v>
      </c>
    </row>
    <row r="12" spans="1:3">
      <c r="A12">
        <v>0.769231</v>
      </c>
      <c r="B12">
        <v>210.91510299999999</v>
      </c>
      <c r="C12">
        <v>15.261717000000001</v>
      </c>
    </row>
    <row r="13" spans="1:3">
      <c r="A13">
        <v>0.84615399999999996</v>
      </c>
      <c r="B13">
        <v>214.288129</v>
      </c>
      <c r="C13">
        <v>14.432035000000001</v>
      </c>
    </row>
    <row r="14" spans="1:3">
      <c r="A14">
        <v>0.92307799999999995</v>
      </c>
      <c r="B14">
        <v>220.69044199999999</v>
      </c>
      <c r="C14">
        <v>14.661823</v>
      </c>
    </row>
    <row r="15" spans="1:3">
      <c r="A15">
        <v>1.0000009999999999</v>
      </c>
      <c r="B15">
        <v>225.83112399999999</v>
      </c>
      <c r="C15">
        <v>15.80475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8832-684F-43DB-9952-DAD8DAD2752E}">
  <dimension ref="A1:C15"/>
  <sheetViews>
    <sheetView workbookViewId="0">
      <selection sqref="A1:B1048576"/>
    </sheetView>
  </sheetViews>
  <sheetFormatPr defaultRowHeight="18.75"/>
  <cols>
    <col min="1" max="3" width="11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7.6923000000000005E-2</v>
      </c>
      <c r="B3">
        <v>37.882446999999999</v>
      </c>
      <c r="C3">
        <v>27.715937</v>
      </c>
    </row>
    <row r="4" spans="1:3">
      <c r="A4">
        <v>0.15384700000000001</v>
      </c>
      <c r="B4">
        <v>118.41658700000001</v>
      </c>
      <c r="C4">
        <v>36.287694999999999</v>
      </c>
    </row>
    <row r="5" spans="1:3">
      <c r="A5">
        <v>0.23077</v>
      </c>
      <c r="B5">
        <v>171.99609100000001</v>
      </c>
      <c r="C5">
        <v>22.425293</v>
      </c>
    </row>
    <row r="6" spans="1:3">
      <c r="A6">
        <v>0.30769200000000002</v>
      </c>
      <c r="B6">
        <v>195.91538800000001</v>
      </c>
      <c r="C6">
        <v>17.101838000000001</v>
      </c>
    </row>
    <row r="7" spans="1:3">
      <c r="A7">
        <v>0.38461499999999998</v>
      </c>
      <c r="B7">
        <v>200.72977499999999</v>
      </c>
      <c r="C7">
        <v>16.128285000000002</v>
      </c>
    </row>
    <row r="8" spans="1:3">
      <c r="A8">
        <v>0.46153899999999998</v>
      </c>
      <c r="B8">
        <v>194.49617699999999</v>
      </c>
      <c r="C8">
        <v>17.291298000000001</v>
      </c>
    </row>
    <row r="9" spans="1:3">
      <c r="A9">
        <v>0.538462</v>
      </c>
      <c r="B9">
        <v>185.29966200000001</v>
      </c>
      <c r="C9">
        <v>17.545725000000001</v>
      </c>
    </row>
    <row r="10" spans="1:3">
      <c r="A10">
        <v>0.61538599999999999</v>
      </c>
      <c r="B10">
        <v>176.47176400000001</v>
      </c>
      <c r="C10">
        <v>12.954285</v>
      </c>
    </row>
    <row r="11" spans="1:3">
      <c r="A11">
        <v>0.69230899999999995</v>
      </c>
      <c r="B11">
        <v>173.04265599999999</v>
      </c>
      <c r="C11">
        <v>11.883443</v>
      </c>
    </row>
    <row r="12" spans="1:3">
      <c r="A12">
        <v>0.76923200000000003</v>
      </c>
      <c r="B12">
        <v>172.97548599999999</v>
      </c>
      <c r="C12">
        <v>9.9445650000000008</v>
      </c>
    </row>
    <row r="13" spans="1:3">
      <c r="A13">
        <v>0.84615399999999996</v>
      </c>
      <c r="B13">
        <v>174.69366400000001</v>
      </c>
      <c r="C13">
        <v>12.224679999999999</v>
      </c>
    </row>
    <row r="14" spans="1:3">
      <c r="A14">
        <v>0.92307799999999995</v>
      </c>
      <c r="B14">
        <v>177.035383</v>
      </c>
      <c r="C14">
        <v>12.076382000000001</v>
      </c>
    </row>
    <row r="15" spans="1:3">
      <c r="A15">
        <v>1</v>
      </c>
      <c r="B15">
        <v>180.192239</v>
      </c>
      <c r="C15">
        <v>10.451085000000001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51163-C2CF-4CB1-9C87-8F5088B91C1C}">
  <dimension ref="A1:C20"/>
  <sheetViews>
    <sheetView workbookViewId="0"/>
  </sheetViews>
  <sheetFormatPr defaultRowHeight="18.75"/>
  <cols>
    <col min="1" max="3" width="12.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7.9073637000000002E-2</v>
      </c>
      <c r="B3">
        <v>0.14302325599999999</v>
      </c>
      <c r="C3">
        <v>143.02325579999999</v>
      </c>
    </row>
    <row r="4" spans="1:3">
      <c r="A4">
        <v>0.15838497300000001</v>
      </c>
      <c r="B4">
        <v>0.24318936899999999</v>
      </c>
      <c r="C4">
        <v>243.18936880000001</v>
      </c>
    </row>
    <row r="5" spans="1:3">
      <c r="A5">
        <v>0.238467449</v>
      </c>
      <c r="B5">
        <v>0.20431893700000001</v>
      </c>
      <c r="C5">
        <v>204.31893690000001</v>
      </c>
    </row>
    <row r="6" spans="1:3">
      <c r="A6">
        <v>0.31860796800000002</v>
      </c>
      <c r="B6">
        <v>0.154983389</v>
      </c>
      <c r="C6">
        <v>154.98338870000001</v>
      </c>
    </row>
    <row r="7" spans="1:3">
      <c r="A7">
        <v>0.39855224700000003</v>
      </c>
      <c r="B7">
        <v>0.14102990000000001</v>
      </c>
      <c r="C7">
        <v>141.02990030000001</v>
      </c>
    </row>
    <row r="8" spans="1:3">
      <c r="A8">
        <v>0.48004156999999997</v>
      </c>
      <c r="B8">
        <v>0.14850498300000001</v>
      </c>
      <c r="C8">
        <v>148.50498339999999</v>
      </c>
    </row>
    <row r="9" spans="1:3">
      <c r="A9">
        <v>0.55989187500000004</v>
      </c>
      <c r="B9">
        <v>0.15149501700000001</v>
      </c>
      <c r="C9">
        <v>151.49501660000001</v>
      </c>
    </row>
    <row r="10" spans="1:3">
      <c r="A10">
        <v>0.63977534700000005</v>
      </c>
      <c r="B10">
        <v>0.14850498300000001</v>
      </c>
      <c r="C10">
        <v>148.50498339999999</v>
      </c>
    </row>
    <row r="11" spans="1:3">
      <c r="A11">
        <v>0.71965881899999995</v>
      </c>
      <c r="B11">
        <v>0.14551495</v>
      </c>
      <c r="C11">
        <v>145.51495019999999</v>
      </c>
    </row>
    <row r="12" spans="1:3">
      <c r="A12">
        <v>0.79954229099999996</v>
      </c>
      <c r="B12">
        <v>0.142524917</v>
      </c>
      <c r="C12">
        <v>142.52491689999999</v>
      </c>
    </row>
    <row r="13" spans="1:3">
      <c r="A13">
        <v>0.87940641600000002</v>
      </c>
      <c r="B13">
        <v>0.14302325599999999</v>
      </c>
      <c r="C13">
        <v>143.02325579999999</v>
      </c>
    </row>
    <row r="14" spans="1:3">
      <c r="A14">
        <v>0.95927054</v>
      </c>
      <c r="B14">
        <v>0.143521595</v>
      </c>
      <c r="C14">
        <v>143.52159470000001</v>
      </c>
    </row>
    <row r="15" spans="1:3">
      <c r="A15">
        <v>1.039131901</v>
      </c>
      <c r="B15">
        <v>0.144518272</v>
      </c>
      <c r="C15">
        <v>144.5182724</v>
      </c>
    </row>
    <row r="16" spans="1:3">
      <c r="A16">
        <v>1.1189987889999999</v>
      </c>
      <c r="B16">
        <v>0.144518272</v>
      </c>
      <c r="C16">
        <v>144.5182724</v>
      </c>
    </row>
    <row r="17" spans="1:3">
      <c r="A17">
        <v>1.198851858</v>
      </c>
      <c r="B17">
        <v>0.14700996699999999</v>
      </c>
      <c r="C17">
        <v>147.0099668</v>
      </c>
    </row>
    <row r="18" spans="1:3">
      <c r="A18">
        <v>1.2787076909999999</v>
      </c>
      <c r="B18">
        <v>0.14900332199999999</v>
      </c>
      <c r="C18">
        <v>149.00332230000001</v>
      </c>
    </row>
    <row r="19" spans="1:3">
      <c r="A19">
        <v>1.358563524</v>
      </c>
      <c r="B19">
        <v>0.150996678</v>
      </c>
      <c r="C19">
        <v>150.99667769999999</v>
      </c>
    </row>
    <row r="20" spans="1:3">
      <c r="A20">
        <v>1.440119181</v>
      </c>
      <c r="B20">
        <v>0.146511628</v>
      </c>
      <c r="C20">
        <v>146.51162790000001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0992-B259-494D-A940-4F4B34908BD7}">
  <dimension ref="A1:C22"/>
  <sheetViews>
    <sheetView workbookViewId="0">
      <selection sqref="A1:B1048576"/>
    </sheetView>
  </sheetViews>
  <sheetFormatPr defaultRowHeight="18.75"/>
  <cols>
    <col min="1" max="3" width="12.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7.9076401000000004E-2</v>
      </c>
      <c r="B3">
        <v>0.142524917</v>
      </c>
      <c r="C3">
        <v>142.52491689999999</v>
      </c>
    </row>
    <row r="4" spans="1:3">
      <c r="A4">
        <v>0.158360098</v>
      </c>
      <c r="B4">
        <v>0.24767441900000001</v>
      </c>
      <c r="C4">
        <v>247.6744186</v>
      </c>
    </row>
    <row r="5" spans="1:3">
      <c r="A5">
        <v>0.240089883</v>
      </c>
      <c r="B5">
        <v>0.21179402</v>
      </c>
      <c r="C5">
        <v>211.7940199</v>
      </c>
    </row>
    <row r="6" spans="1:3">
      <c r="A6">
        <v>0.32029120900000002</v>
      </c>
      <c r="B6">
        <v>0.15149501700000001</v>
      </c>
      <c r="C6">
        <v>151.49501660000001</v>
      </c>
    </row>
    <row r="7" spans="1:3">
      <c r="A7">
        <v>0.39864622100000002</v>
      </c>
      <c r="B7">
        <v>0.124086379</v>
      </c>
      <c r="C7">
        <v>124.0863787</v>
      </c>
    </row>
    <row r="8" spans="1:3">
      <c r="A8">
        <v>0.48015765500000002</v>
      </c>
      <c r="B8">
        <v>0.12757475099999999</v>
      </c>
      <c r="C8">
        <v>127.5747508</v>
      </c>
    </row>
    <row r="9" spans="1:3">
      <c r="A9">
        <v>0.56000519599999998</v>
      </c>
      <c r="B9">
        <v>0.131063123</v>
      </c>
      <c r="C9">
        <v>131.0631229</v>
      </c>
    </row>
    <row r="10" spans="1:3">
      <c r="A10">
        <v>0.63987208500000003</v>
      </c>
      <c r="B10">
        <v>0.131063123</v>
      </c>
      <c r="C10">
        <v>131.0631229</v>
      </c>
    </row>
    <row r="11" spans="1:3">
      <c r="A11">
        <v>0.71975279299999995</v>
      </c>
      <c r="B11">
        <v>0.12857142899999999</v>
      </c>
      <c r="C11">
        <v>128.57142859999999</v>
      </c>
    </row>
    <row r="12" spans="1:3">
      <c r="A12">
        <v>0.79961691800000001</v>
      </c>
      <c r="B12">
        <v>0.129069767</v>
      </c>
      <c r="C12">
        <v>129.06976739999999</v>
      </c>
    </row>
    <row r="13" spans="1:3">
      <c r="A13">
        <v>0.87949209800000006</v>
      </c>
      <c r="B13">
        <v>0.12757475099999999</v>
      </c>
      <c r="C13">
        <v>127.5747508</v>
      </c>
    </row>
    <row r="14" spans="1:3">
      <c r="A14">
        <v>0.95935345900000002</v>
      </c>
      <c r="B14">
        <v>0.12857142899999999</v>
      </c>
      <c r="C14">
        <v>128.57142859999999</v>
      </c>
    </row>
    <row r="15" spans="1:3">
      <c r="A15">
        <v>1.0392231110000001</v>
      </c>
      <c r="B15">
        <v>0.12807309</v>
      </c>
      <c r="C15">
        <v>128.0730897</v>
      </c>
    </row>
    <row r="16" spans="1:3">
      <c r="A16">
        <v>1.1224260779999999</v>
      </c>
      <c r="B16">
        <v>0.12657807300000001</v>
      </c>
      <c r="C16">
        <v>126.5780731</v>
      </c>
    </row>
    <row r="17" spans="1:3">
      <c r="A17">
        <v>1.200629073</v>
      </c>
      <c r="B17">
        <v>0.12657807300000001</v>
      </c>
      <c r="C17">
        <v>126.5780731</v>
      </c>
    </row>
    <row r="18" spans="1:3">
      <c r="A18">
        <v>1.278834832</v>
      </c>
      <c r="B18">
        <v>0.126079734</v>
      </c>
      <c r="C18">
        <v>126.0797342</v>
      </c>
    </row>
    <row r="19" spans="1:3">
      <c r="A19">
        <v>1.3586906649999999</v>
      </c>
      <c r="B19">
        <v>0.12807309</v>
      </c>
      <c r="C19">
        <v>128.0730897</v>
      </c>
    </row>
    <row r="20" spans="1:3">
      <c r="A20">
        <v>1.4402159189999999</v>
      </c>
      <c r="B20">
        <v>0.129069767</v>
      </c>
      <c r="C20">
        <v>129.06976739999999</v>
      </c>
    </row>
    <row r="21" spans="1:3">
      <c r="A21">
        <v>1.518407858</v>
      </c>
      <c r="B21">
        <v>0.131063123</v>
      </c>
      <c r="C21">
        <v>131.0631229</v>
      </c>
    </row>
    <row r="22" spans="1:3">
      <c r="A22">
        <v>1.5999718080000001</v>
      </c>
      <c r="B22">
        <v>0.125083056</v>
      </c>
      <c r="C22">
        <v>125.0830565</v>
      </c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038E-A956-44F6-9969-08E0289A8A47}">
  <dimension ref="A1:C33"/>
  <sheetViews>
    <sheetView workbookViewId="0"/>
  </sheetViews>
  <sheetFormatPr defaultRowHeight="18.75"/>
  <cols>
    <col min="1" max="3" width="11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0.05</v>
      </c>
      <c r="B3">
        <v>96.673005000000003</v>
      </c>
      <c r="C3">
        <v>8.9500670000000007</v>
      </c>
    </row>
    <row r="4" spans="1:3">
      <c r="A4">
        <v>0.10000100000000001</v>
      </c>
      <c r="B4">
        <v>137.75411600000001</v>
      </c>
      <c r="C4">
        <v>7.215986</v>
      </c>
    </row>
    <row r="5" spans="1:3">
      <c r="A5">
        <v>0.150001</v>
      </c>
      <c r="B5">
        <v>137.70578900000001</v>
      </c>
      <c r="C5">
        <v>7.2531220000000003</v>
      </c>
    </row>
    <row r="6" spans="1:3">
      <c r="A6">
        <v>0.20000100000000001</v>
      </c>
      <c r="B6">
        <v>137.744957</v>
      </c>
      <c r="C6">
        <v>6.2999710000000002</v>
      </c>
    </row>
    <row r="7" spans="1:3">
      <c r="A7">
        <v>0.25000099999999997</v>
      </c>
      <c r="B7">
        <v>134.450728</v>
      </c>
      <c r="C7">
        <v>3.8000039999999999</v>
      </c>
    </row>
    <row r="8" spans="1:3">
      <c r="A8">
        <v>0.30000100000000002</v>
      </c>
      <c r="B8">
        <v>135.74789699999999</v>
      </c>
      <c r="C8">
        <v>5.682512</v>
      </c>
    </row>
    <row r="9" spans="1:3">
      <c r="A9">
        <v>0.35000100000000001</v>
      </c>
      <c r="B9">
        <v>139.74499700000001</v>
      </c>
      <c r="C9">
        <v>5.6472920000000002</v>
      </c>
    </row>
    <row r="10" spans="1:3">
      <c r="A10">
        <v>0.400001</v>
      </c>
      <c r="B10">
        <v>138.357709</v>
      </c>
      <c r="C10">
        <v>6.390587</v>
      </c>
    </row>
    <row r="11" spans="1:3">
      <c r="A11">
        <v>0.45000099999999998</v>
      </c>
      <c r="B11">
        <v>142.351652</v>
      </c>
      <c r="C11">
        <v>4.9733689999999999</v>
      </c>
    </row>
    <row r="12" spans="1:3">
      <c r="A12">
        <v>0.5</v>
      </c>
      <c r="B12">
        <v>141.02763100000001</v>
      </c>
      <c r="C12">
        <v>3.8154140000000001</v>
      </c>
    </row>
    <row r="13" spans="1:3">
      <c r="A13">
        <v>0.55000000000000004</v>
      </c>
      <c r="B13">
        <v>142.29496800000001</v>
      </c>
      <c r="C13">
        <v>4.4246869999999996</v>
      </c>
    </row>
    <row r="14" spans="1:3">
      <c r="A14">
        <v>0.6</v>
      </c>
      <c r="B14">
        <v>140.315054</v>
      </c>
      <c r="C14">
        <v>5.4588739999999998</v>
      </c>
    </row>
    <row r="15" spans="1:3">
      <c r="A15">
        <v>0.65</v>
      </c>
      <c r="B15">
        <v>143.585238</v>
      </c>
      <c r="C15">
        <v>4.1146099999999999</v>
      </c>
    </row>
    <row r="16" spans="1:3">
      <c r="A16">
        <v>0.7</v>
      </c>
      <c r="B16">
        <v>143.599761</v>
      </c>
      <c r="C16">
        <v>5.4582610000000003</v>
      </c>
    </row>
    <row r="17" spans="1:3">
      <c r="A17">
        <v>0.75000100000000003</v>
      </c>
      <c r="B17">
        <v>145.54208399999999</v>
      </c>
      <c r="C17">
        <v>4.88828</v>
      </c>
    </row>
    <row r="18" spans="1:3">
      <c r="A18">
        <v>0.8</v>
      </c>
      <c r="B18">
        <v>146.201764</v>
      </c>
      <c r="C18">
        <v>6.6598420000000003</v>
      </c>
    </row>
    <row r="19" spans="1:3">
      <c r="A19">
        <v>0.85</v>
      </c>
      <c r="B19">
        <v>148.811969</v>
      </c>
      <c r="C19">
        <v>5.2941760000000002</v>
      </c>
    </row>
    <row r="20" spans="1:3">
      <c r="A20">
        <v>0.90000100000000005</v>
      </c>
      <c r="B20">
        <v>150.145974</v>
      </c>
      <c r="C20">
        <v>6.8214030000000001</v>
      </c>
    </row>
    <row r="21" spans="1:3">
      <c r="A21">
        <v>0.95000099999999998</v>
      </c>
      <c r="B21">
        <v>152.07413</v>
      </c>
      <c r="C21">
        <v>5.2943530000000001</v>
      </c>
    </row>
    <row r="22" spans="1:3">
      <c r="A22">
        <v>1.0000009999999999</v>
      </c>
      <c r="B22">
        <v>153.385794</v>
      </c>
      <c r="C22">
        <v>7.9903880000000003</v>
      </c>
    </row>
    <row r="23" spans="1:3">
      <c r="A23">
        <v>1.050001</v>
      </c>
      <c r="B23">
        <v>154.74274700000001</v>
      </c>
      <c r="C23">
        <v>7.0901509999999996</v>
      </c>
    </row>
    <row r="24" spans="1:3">
      <c r="A24">
        <v>1.100001</v>
      </c>
      <c r="B24">
        <v>157.35054</v>
      </c>
      <c r="C24">
        <v>7.4913650000000001</v>
      </c>
    </row>
    <row r="25" spans="1:3">
      <c r="A25">
        <v>1.1499999999999999</v>
      </c>
      <c r="B25">
        <v>159.928763</v>
      </c>
      <c r="C25">
        <v>8.274934</v>
      </c>
    </row>
    <row r="26" spans="1:3">
      <c r="A26">
        <v>1.2000010000000001</v>
      </c>
      <c r="B26">
        <v>163.17203799999999</v>
      </c>
      <c r="C26">
        <v>6.8427309999999997</v>
      </c>
    </row>
    <row r="27" spans="1:3">
      <c r="A27">
        <v>1.2500009999999999</v>
      </c>
      <c r="B27">
        <v>165.16818599999999</v>
      </c>
      <c r="C27">
        <v>8.1455230000000007</v>
      </c>
    </row>
    <row r="28" spans="1:3">
      <c r="A28">
        <v>1.300001</v>
      </c>
      <c r="B28">
        <v>167.739036</v>
      </c>
      <c r="C28">
        <v>6.0504280000000001</v>
      </c>
    </row>
    <row r="29" spans="1:3">
      <c r="A29">
        <v>1.35</v>
      </c>
      <c r="B29">
        <v>169.69636199999999</v>
      </c>
      <c r="C29">
        <v>7.4389200000000004</v>
      </c>
    </row>
    <row r="30" spans="1:3">
      <c r="A30">
        <v>1.4000010000000001</v>
      </c>
      <c r="B30">
        <v>172.95250799999999</v>
      </c>
      <c r="C30">
        <v>7.1443789999999998</v>
      </c>
    </row>
    <row r="31" spans="1:3">
      <c r="A31">
        <v>1.45</v>
      </c>
      <c r="B31">
        <v>176.20809299999999</v>
      </c>
      <c r="C31">
        <v>7.1616629999999999</v>
      </c>
    </row>
    <row r="32" spans="1:3">
      <c r="A32">
        <v>1.5000009999999999</v>
      </c>
      <c r="B32">
        <v>176.212785</v>
      </c>
      <c r="C32">
        <v>8.3264929999999993</v>
      </c>
    </row>
    <row r="33" spans="1:3">
      <c r="A33">
        <v>1.550001</v>
      </c>
      <c r="B33">
        <v>181.114138</v>
      </c>
      <c r="C33">
        <v>8.1556420000000003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FE56-D299-4B43-959E-59C9768C30B7}">
  <dimension ref="A1:C37"/>
  <sheetViews>
    <sheetView topLeftCell="A7" workbookViewId="0">
      <selection sqref="A1:B1048576"/>
    </sheetView>
  </sheetViews>
  <sheetFormatPr defaultRowHeight="18.75"/>
  <cols>
    <col min="1" max="3" width="11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0.05</v>
      </c>
      <c r="B3">
        <v>63.629024000000001</v>
      </c>
      <c r="C3">
        <v>28.387346000000001</v>
      </c>
    </row>
    <row r="4" spans="1:3">
      <c r="A4">
        <v>0.1</v>
      </c>
      <c r="B4">
        <v>114.58529799999999</v>
      </c>
      <c r="C4">
        <v>35.577775000000003</v>
      </c>
    </row>
    <row r="5" spans="1:3">
      <c r="A5">
        <v>0.15</v>
      </c>
      <c r="B5">
        <v>134.79523</v>
      </c>
      <c r="C5">
        <v>19.386095999999998</v>
      </c>
    </row>
    <row r="6" spans="1:3">
      <c r="A6">
        <v>0.20000100000000001</v>
      </c>
      <c r="B6">
        <v>140.323925</v>
      </c>
      <c r="C6">
        <v>17.678408999999998</v>
      </c>
    </row>
    <row r="7" spans="1:3">
      <c r="A7">
        <v>0.25000099999999997</v>
      </c>
      <c r="B7">
        <v>139.37711899999999</v>
      </c>
      <c r="C7">
        <v>13.98413</v>
      </c>
    </row>
    <row r="8" spans="1:3">
      <c r="A8">
        <v>0.30000100000000002</v>
      </c>
      <c r="B8">
        <v>138.77751599999999</v>
      </c>
      <c r="C8">
        <v>10.709277</v>
      </c>
    </row>
    <row r="9" spans="1:3">
      <c r="A9">
        <v>0.35</v>
      </c>
      <c r="B9">
        <v>140.006688</v>
      </c>
      <c r="C9">
        <v>8.55185</v>
      </c>
    </row>
    <row r="10" spans="1:3">
      <c r="A10">
        <v>0.4</v>
      </c>
      <c r="B10">
        <v>136.31832199999999</v>
      </c>
      <c r="C10">
        <v>8.6866509999999995</v>
      </c>
    </row>
    <row r="11" spans="1:3">
      <c r="A11">
        <v>0.45</v>
      </c>
      <c r="B11">
        <v>135.39264900000001</v>
      </c>
      <c r="C11">
        <v>10.678594</v>
      </c>
    </row>
    <row r="12" spans="1:3">
      <c r="A12">
        <v>0.5</v>
      </c>
      <c r="B12">
        <v>134.77653100000001</v>
      </c>
      <c r="C12">
        <v>10.065666</v>
      </c>
    </row>
    <row r="13" spans="1:3">
      <c r="A13">
        <v>0.55000000000000004</v>
      </c>
      <c r="B13">
        <v>133.87901500000001</v>
      </c>
      <c r="C13">
        <v>9.2923690000000008</v>
      </c>
    </row>
    <row r="14" spans="1:3">
      <c r="A14">
        <v>0.6</v>
      </c>
      <c r="B14">
        <v>134.17127099999999</v>
      </c>
      <c r="C14">
        <v>10.937951</v>
      </c>
    </row>
    <row r="15" spans="1:3">
      <c r="A15">
        <v>0.65</v>
      </c>
      <c r="B15">
        <v>135.089302</v>
      </c>
      <c r="C15">
        <v>9.7350469999999998</v>
      </c>
    </row>
    <row r="16" spans="1:3">
      <c r="A16">
        <v>0.7</v>
      </c>
      <c r="B16">
        <v>135.71952300000001</v>
      </c>
      <c r="C16">
        <v>9.3948470000000004</v>
      </c>
    </row>
    <row r="17" spans="1:3">
      <c r="A17">
        <v>0.75</v>
      </c>
      <c r="B17">
        <v>136.62820400000001</v>
      </c>
      <c r="C17">
        <v>10.170769</v>
      </c>
    </row>
    <row r="18" spans="1:3">
      <c r="A18">
        <v>0.80000099999999996</v>
      </c>
      <c r="B18">
        <v>136.631495</v>
      </c>
      <c r="C18">
        <v>10.080038</v>
      </c>
    </row>
    <row r="19" spans="1:3">
      <c r="A19">
        <v>0.85</v>
      </c>
      <c r="B19">
        <v>137.54273699999999</v>
      </c>
      <c r="C19">
        <v>10.653112999999999</v>
      </c>
    </row>
    <row r="20" spans="1:3">
      <c r="A20">
        <v>0.90000100000000005</v>
      </c>
      <c r="B20">
        <v>138.771096</v>
      </c>
      <c r="C20">
        <v>10.528149000000001</v>
      </c>
    </row>
    <row r="21" spans="1:3">
      <c r="A21">
        <v>0.95000099999999998</v>
      </c>
      <c r="B21">
        <v>138.46885800000001</v>
      </c>
      <c r="C21">
        <v>10.498021</v>
      </c>
    </row>
    <row r="22" spans="1:3">
      <c r="A22">
        <v>1.0000009999999999</v>
      </c>
      <c r="B22">
        <v>139.390636</v>
      </c>
      <c r="C22">
        <v>9.8985330000000005</v>
      </c>
    </row>
    <row r="23" spans="1:3">
      <c r="A23">
        <v>1.050001</v>
      </c>
      <c r="B23">
        <v>141.530293</v>
      </c>
      <c r="C23">
        <v>11.282173</v>
      </c>
    </row>
    <row r="24" spans="1:3">
      <c r="A24">
        <v>1.100001</v>
      </c>
      <c r="B24">
        <v>141.56360900000001</v>
      </c>
      <c r="C24">
        <v>11.768314</v>
      </c>
    </row>
    <row r="25" spans="1:3">
      <c r="A25">
        <v>1.1500010000000001</v>
      </c>
      <c r="B25">
        <v>143.362066</v>
      </c>
      <c r="C25">
        <v>12.379818999999999</v>
      </c>
    </row>
    <row r="26" spans="1:3">
      <c r="A26">
        <v>1.2000010000000001</v>
      </c>
      <c r="B26">
        <v>144.29978800000001</v>
      </c>
      <c r="C26">
        <v>12.128879</v>
      </c>
    </row>
    <row r="27" spans="1:3">
      <c r="A27">
        <v>1.2500009999999999</v>
      </c>
      <c r="B27">
        <v>147.37356700000001</v>
      </c>
      <c r="C27">
        <v>13.493346000000001</v>
      </c>
    </row>
    <row r="28" spans="1:3">
      <c r="A28">
        <v>1.3</v>
      </c>
      <c r="B28">
        <v>147.667743</v>
      </c>
      <c r="C28">
        <v>13.264614999999999</v>
      </c>
    </row>
    <row r="29" spans="1:3">
      <c r="A29">
        <v>1.35</v>
      </c>
      <c r="B29">
        <v>150.725921</v>
      </c>
      <c r="C29">
        <v>14.745262</v>
      </c>
    </row>
    <row r="30" spans="1:3">
      <c r="A30">
        <v>1.4</v>
      </c>
      <c r="B30">
        <v>152.55525600000001</v>
      </c>
      <c r="C30">
        <v>15.657564000000001</v>
      </c>
    </row>
    <row r="31" spans="1:3">
      <c r="A31">
        <v>1.45</v>
      </c>
      <c r="B31">
        <v>154.10215099999999</v>
      </c>
      <c r="C31">
        <v>16.080639000000001</v>
      </c>
    </row>
    <row r="32" spans="1:3">
      <c r="A32">
        <v>1.5</v>
      </c>
      <c r="B32">
        <v>153.85168200000001</v>
      </c>
      <c r="C32">
        <v>16.404790999999999</v>
      </c>
    </row>
    <row r="33" spans="1:3">
      <c r="A33">
        <v>1.550001</v>
      </c>
      <c r="B33">
        <v>148.06222099999999</v>
      </c>
      <c r="C33">
        <v>14.853904999999999</v>
      </c>
    </row>
    <row r="34" spans="1:3">
      <c r="A34">
        <v>1.600001</v>
      </c>
      <c r="B34">
        <v>137.08588900000001</v>
      </c>
      <c r="C34">
        <v>6.9659680000000002</v>
      </c>
    </row>
    <row r="35" spans="1:3">
      <c r="A35">
        <v>1.65</v>
      </c>
      <c r="B35">
        <v>138.85721000000001</v>
      </c>
      <c r="C35">
        <v>5.2163979999999999</v>
      </c>
    </row>
    <row r="36" spans="1:3">
      <c r="A36">
        <v>1.7</v>
      </c>
      <c r="B36">
        <v>128.67351600000001</v>
      </c>
      <c r="C36">
        <v>0</v>
      </c>
    </row>
    <row r="37" spans="1:3">
      <c r="A37">
        <v>1.7500009999999999</v>
      </c>
      <c r="B37">
        <v>128.67351600000001</v>
      </c>
      <c r="C37">
        <v>0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opLeftCell="C1" workbookViewId="0">
      <selection activeCell="P14" sqref="P14"/>
    </sheetView>
  </sheetViews>
  <sheetFormatPr defaultRowHeight="18.75"/>
  <sheetData>
    <row r="1" spans="1:23">
      <c r="A1" t="s">
        <v>41</v>
      </c>
      <c r="B1" t="s">
        <v>40</v>
      </c>
      <c r="I1" t="s">
        <v>42</v>
      </c>
      <c r="J1" t="s">
        <v>40</v>
      </c>
      <c r="Q1" t="s">
        <v>43</v>
      </c>
      <c r="R1" t="s">
        <v>40</v>
      </c>
    </row>
    <row r="2" spans="1:23">
      <c r="A2" t="s">
        <v>3</v>
      </c>
      <c r="B2" t="s">
        <v>4</v>
      </c>
      <c r="D2" s="1" t="s">
        <v>5</v>
      </c>
      <c r="E2" s="1">
        <v>5</v>
      </c>
      <c r="F2" s="2"/>
      <c r="G2" s="2">
        <f>E2*2</f>
        <v>10</v>
      </c>
      <c r="I2" t="s">
        <v>3</v>
      </c>
      <c r="J2" t="s">
        <v>4</v>
      </c>
      <c r="L2" s="1" t="s">
        <v>5</v>
      </c>
      <c r="M2" s="1">
        <v>5</v>
      </c>
      <c r="N2" s="2"/>
      <c r="O2" s="2">
        <f>M2*2</f>
        <v>10</v>
      </c>
      <c r="Q2" t="s">
        <v>3</v>
      </c>
      <c r="R2" t="s">
        <v>4</v>
      </c>
      <c r="T2" s="1" t="s">
        <v>5</v>
      </c>
      <c r="U2" s="1">
        <v>5</v>
      </c>
      <c r="V2" s="2"/>
      <c r="W2" s="2">
        <f>U2*2</f>
        <v>10</v>
      </c>
    </row>
    <row r="3" spans="1:23">
      <c r="A3">
        <f>iwamuroPAA_OFF!A2</f>
        <v>0</v>
      </c>
      <c r="B3">
        <v>1</v>
      </c>
      <c r="D3" s="2" t="s">
        <v>6</v>
      </c>
      <c r="E3" s="2">
        <f>E2/1000</f>
        <v>5.0000000000000001E-3</v>
      </c>
      <c r="F3" s="2"/>
      <c r="G3" s="2"/>
      <c r="I3">
        <f>'20210420-0_magnet'!A2</f>
        <v>0</v>
      </c>
      <c r="J3">
        <v>1</v>
      </c>
      <c r="L3" s="2" t="s">
        <v>6</v>
      </c>
      <c r="M3" s="2">
        <f>M2/1000</f>
        <v>5.0000000000000001E-3</v>
      </c>
      <c r="N3" s="2"/>
      <c r="O3" s="2"/>
      <c r="Q3">
        <f>'20210705-0_pump'!A2</f>
        <v>0</v>
      </c>
      <c r="R3">
        <v>1</v>
      </c>
      <c r="T3" s="2" t="s">
        <v>6</v>
      </c>
      <c r="U3" s="2">
        <f>U2/1000</f>
        <v>5.0000000000000001E-3</v>
      </c>
      <c r="V3" s="2"/>
      <c r="W3" s="2"/>
    </row>
    <row r="4" spans="1:23">
      <c r="A4">
        <f>iwamuroPAA_OFF!A3</f>
        <v>7.9076401000000004E-2</v>
      </c>
      <c r="B4">
        <f>iwamuroPAA_72kPa!C3/iwamuroPAA_OFF!C3</f>
        <v>1.0034965037050303</v>
      </c>
      <c r="D4" s="1" t="s">
        <v>7</v>
      </c>
      <c r="E4" s="1">
        <v>7.9</v>
      </c>
      <c r="F4" s="2"/>
      <c r="G4" s="2"/>
      <c r="I4">
        <f>'20210420-0_magnet'!A3</f>
        <v>7.6923000000000005E-2</v>
      </c>
      <c r="J4">
        <f>'20210420-39_magnet'!B3/'20210420-0_magnet'!B3</f>
        <v>1.0071154326435143</v>
      </c>
      <c r="L4" s="1" t="s">
        <v>7</v>
      </c>
      <c r="M4" s="1">
        <v>7.9</v>
      </c>
      <c r="N4" s="2"/>
      <c r="O4" s="2"/>
      <c r="Q4">
        <f>'20210705-0_pump'!A3</f>
        <v>0.05</v>
      </c>
      <c r="R4">
        <f>'20210705-39_pump'!B3/'20210705-0_pump'!B3</f>
        <v>1.5193224557396952</v>
      </c>
      <c r="T4" s="1" t="s">
        <v>7</v>
      </c>
      <c r="U4" s="1">
        <v>7.9</v>
      </c>
      <c r="V4" s="2"/>
      <c r="W4" s="2"/>
    </row>
    <row r="5" spans="1:23">
      <c r="A5">
        <f>iwamuroPAA_OFF!A4</f>
        <v>0.158360098</v>
      </c>
      <c r="B5">
        <f>iwamuroPAA_72kPa!C4/iwamuroPAA_OFF!C4</f>
        <v>0.98189134822501212</v>
      </c>
      <c r="D5" s="2" t="s">
        <v>8</v>
      </c>
      <c r="E5" s="2">
        <f>E4/1000*100*100*100</f>
        <v>7900</v>
      </c>
      <c r="F5" s="2"/>
      <c r="G5" s="2"/>
      <c r="I5">
        <f>'20210420-0_magnet'!A4</f>
        <v>0.15384700000000001</v>
      </c>
      <c r="J5">
        <f>'20210420-39_magnet'!B4/'20210420-0_magnet'!B4</f>
        <v>1.0863140228826218</v>
      </c>
      <c r="L5" s="2" t="s">
        <v>8</v>
      </c>
      <c r="M5" s="2">
        <f>M4/1000*100*100*100</f>
        <v>7900</v>
      </c>
      <c r="N5" s="2"/>
      <c r="O5" s="2"/>
      <c r="Q5">
        <f>'20210705-0_pump'!A4</f>
        <v>0.1</v>
      </c>
      <c r="R5">
        <f>'20210705-39_pump'!B4/'20210705-0_pump'!B4</f>
        <v>1.2021971265458506</v>
      </c>
      <c r="T5" s="2" t="s">
        <v>8</v>
      </c>
      <c r="U5" s="2">
        <f>U4/1000*100*100*100</f>
        <v>7900</v>
      </c>
      <c r="V5" s="2"/>
      <c r="W5" s="2"/>
    </row>
    <row r="6" spans="1:23">
      <c r="A6">
        <f>iwamuroPAA_OFF!A5</f>
        <v>0.240089883</v>
      </c>
      <c r="B6">
        <f>iwamuroPAA_72kPa!C5/iwamuroPAA_OFF!C5</f>
        <v>0.96470588261401624</v>
      </c>
      <c r="D6" s="2" t="s">
        <v>9</v>
      </c>
      <c r="E6" s="2">
        <v>1500</v>
      </c>
      <c r="F6" s="2"/>
      <c r="G6" s="2"/>
      <c r="I6">
        <f>'20210420-0_magnet'!A5</f>
        <v>0.23077</v>
      </c>
      <c r="J6">
        <f>'20210420-39_magnet'!B5/'20210420-0_magnet'!B5</f>
        <v>1.1459373166800635</v>
      </c>
      <c r="L6" s="2" t="s">
        <v>9</v>
      </c>
      <c r="M6" s="2">
        <v>1500</v>
      </c>
      <c r="N6" s="2"/>
      <c r="O6" s="2"/>
      <c r="Q6">
        <f>'20210705-0_pump'!A5</f>
        <v>0.15</v>
      </c>
      <c r="R6">
        <f>'20210705-39_pump'!B5/'20210705-0_pump'!B5</f>
        <v>1.0215924480413736</v>
      </c>
      <c r="T6" s="2" t="s">
        <v>9</v>
      </c>
      <c r="U6" s="2">
        <v>1500</v>
      </c>
      <c r="V6" s="2"/>
      <c r="W6" s="2"/>
    </row>
    <row r="7" spans="1:23">
      <c r="A7">
        <f>iwamuroPAA_OFF!A6</f>
        <v>0.32029120900000002</v>
      </c>
      <c r="B7">
        <f>iwamuroPAA_72kPa!C6/iwamuroPAA_OFF!C6</f>
        <v>1.0230263158372432</v>
      </c>
      <c r="D7" s="2" t="s">
        <v>10</v>
      </c>
      <c r="E7" s="2">
        <v>39</v>
      </c>
      <c r="F7" s="2"/>
      <c r="G7" s="2"/>
      <c r="I7">
        <f>'20210420-0_magnet'!A6</f>
        <v>0.30769200000000002</v>
      </c>
      <c r="J7">
        <f>'20210420-39_magnet'!B6/'20210420-0_magnet'!B6</f>
        <v>1.1882772781482585</v>
      </c>
      <c r="L7" s="2" t="s">
        <v>10</v>
      </c>
      <c r="M7" s="2">
        <v>39</v>
      </c>
      <c r="N7" s="2"/>
      <c r="O7" s="2"/>
      <c r="Q7">
        <f>'20210705-0_pump'!A6</f>
        <v>0.20000100000000001</v>
      </c>
      <c r="R7">
        <f>'20210705-39_pump'!B6/'20210705-0_pump'!B6</f>
        <v>0.9816213236623762</v>
      </c>
      <c r="T7" s="2" t="s">
        <v>10</v>
      </c>
      <c r="U7" s="2">
        <v>39</v>
      </c>
      <c r="V7" s="2"/>
      <c r="W7" s="2"/>
    </row>
    <row r="8" spans="1:23">
      <c r="A8">
        <f>iwamuroPAA_OFF!A7</f>
        <v>0.39864622100000002</v>
      </c>
      <c r="B8">
        <f>iwamuroPAA_72kPa!C7/iwamuroPAA_OFF!C7</f>
        <v>1.1365461848231051</v>
      </c>
      <c r="D8" s="2" t="s">
        <v>11</v>
      </c>
      <c r="E8" s="2">
        <f>E7*1000</f>
        <v>39000</v>
      </c>
      <c r="F8" s="2"/>
      <c r="G8" s="2"/>
      <c r="I8">
        <f>'20210420-0_magnet'!A7</f>
        <v>0.38461499999999998</v>
      </c>
      <c r="J8">
        <f>'20210420-39_magnet'!B7/'20210420-0_magnet'!B7</f>
        <v>1.195262546376092</v>
      </c>
      <c r="L8" s="2" t="s">
        <v>11</v>
      </c>
      <c r="M8" s="2">
        <f>M7*1000</f>
        <v>39000</v>
      </c>
      <c r="N8" s="2"/>
      <c r="O8" s="2"/>
      <c r="Q8">
        <f>'20210705-0_pump'!A7</f>
        <v>0.25000099999999997</v>
      </c>
      <c r="R8">
        <f>'20210705-39_pump'!B7/'20210705-0_pump'!B7</f>
        <v>0.964654234243427</v>
      </c>
      <c r="T8" s="2" t="s">
        <v>11</v>
      </c>
      <c r="U8" s="2">
        <f>U7*1000</f>
        <v>39000</v>
      </c>
      <c r="V8" s="2"/>
      <c r="W8" s="2"/>
    </row>
    <row r="9" spans="1:23">
      <c r="A9">
        <f>iwamuroPAA_OFF!A8</f>
        <v>0.48015765500000002</v>
      </c>
      <c r="B9">
        <f>iwamuroPAA_72kPa!C8/iwamuroPAA_OFF!C8</f>
        <v>1.1640625003674314</v>
      </c>
      <c r="D9" s="1" t="s">
        <v>12</v>
      </c>
      <c r="E9" s="1">
        <v>72</v>
      </c>
      <c r="F9" s="2"/>
      <c r="G9" s="2"/>
      <c r="I9">
        <f>'20210420-0_magnet'!A8</f>
        <v>0.46153899999999998</v>
      </c>
      <c r="J9">
        <f>'20210420-39_magnet'!B8/'20210420-0_magnet'!B8</f>
        <v>1.1996416669927656</v>
      </c>
      <c r="L9" s="1" t="s">
        <v>12</v>
      </c>
      <c r="M9" s="1">
        <v>156.19999999999999</v>
      </c>
      <c r="N9" s="2"/>
      <c r="O9" s="2"/>
      <c r="Q9">
        <f>'20210705-0_pump'!A8</f>
        <v>0.30000100000000002</v>
      </c>
      <c r="R9">
        <f>'20210705-39_pump'!B8/'20210705-0_pump'!B8</f>
        <v>0.97816923744333339</v>
      </c>
      <c r="T9" s="1" t="s">
        <v>12</v>
      </c>
      <c r="U9" s="1">
        <v>156.19999999999999</v>
      </c>
      <c r="V9" s="2"/>
      <c r="W9" s="2"/>
    </row>
    <row r="10" spans="1:23">
      <c r="A10">
        <f>iwamuroPAA_OFF!A9</f>
        <v>0.56000519599999998</v>
      </c>
      <c r="B10">
        <f>iwamuroPAA_72kPa!C9/iwamuroPAA_OFF!C9</f>
        <v>1.1558935362435196</v>
      </c>
      <c r="D10" s="2" t="s">
        <v>13</v>
      </c>
      <c r="E10" s="2">
        <f>E9*1000</f>
        <v>72000</v>
      </c>
      <c r="F10" s="2"/>
      <c r="G10" s="2"/>
      <c r="I10">
        <f>'20210420-0_magnet'!A9</f>
        <v>0.538462</v>
      </c>
      <c r="J10">
        <f>'20210420-39_magnet'!B9/'20210420-0_magnet'!B9</f>
        <v>1.1964206335141614</v>
      </c>
      <c r="L10" s="2" t="s">
        <v>13</v>
      </c>
      <c r="M10" s="2">
        <f>M9*1000</f>
        <v>156200</v>
      </c>
      <c r="N10" s="2"/>
      <c r="O10" s="2"/>
      <c r="Q10">
        <f>'20210705-0_pump'!A9</f>
        <v>0.35</v>
      </c>
      <c r="R10">
        <f>'20210705-39_pump'!B9/'20210705-0_pump'!B9</f>
        <v>0.99813086786254113</v>
      </c>
      <c r="T10" s="2" t="s">
        <v>13</v>
      </c>
      <c r="U10" s="2">
        <f>U9*1000</f>
        <v>156200</v>
      </c>
      <c r="V10" s="2"/>
      <c r="W10" s="2"/>
    </row>
    <row r="11" spans="1:23">
      <c r="A11">
        <f>iwamuroPAA_OFF!A10</f>
        <v>0.63987208500000003</v>
      </c>
      <c r="B11">
        <f>iwamuroPAA_72kPa!C10/iwamuroPAA_OFF!C10</f>
        <v>1.1330798481988558</v>
      </c>
      <c r="D11" s="2" t="s">
        <v>14</v>
      </c>
      <c r="E11" s="2">
        <v>9.4</v>
      </c>
      <c r="F11" s="2"/>
      <c r="G11" s="2"/>
      <c r="I11">
        <f>'20210420-0_magnet'!A10</f>
        <v>0.61538599999999999</v>
      </c>
      <c r="J11">
        <f>'20210420-39_magnet'!B10/'20210420-0_magnet'!B10</f>
        <v>1.2096504515022584</v>
      </c>
      <c r="L11" s="2" t="s">
        <v>14</v>
      </c>
      <c r="M11" s="2">
        <v>8.8000000000000007</v>
      </c>
      <c r="N11" s="2"/>
      <c r="O11" s="2"/>
      <c r="Q11">
        <f>'20210705-0_pump'!A10</f>
        <v>0.4</v>
      </c>
      <c r="R11">
        <f>'20210705-39_pump'!B10/'20210705-0_pump'!B10</f>
        <v>1.014960476112668</v>
      </c>
      <c r="T11" s="2" t="s">
        <v>14</v>
      </c>
      <c r="U11" s="2">
        <v>8.8000000000000007</v>
      </c>
      <c r="V11" s="2"/>
      <c r="W11" s="2"/>
    </row>
    <row r="12" spans="1:23">
      <c r="A12">
        <f>iwamuroPAA_OFF!A11</f>
        <v>0.71975279299999995</v>
      </c>
      <c r="B12">
        <f>iwamuroPAA_72kPa!C11/iwamuroPAA_OFF!C11</f>
        <v>1.1317829457484927</v>
      </c>
      <c r="D12" s="2" t="s">
        <v>15</v>
      </c>
      <c r="E12" s="2">
        <v>0.23</v>
      </c>
      <c r="F12" s="2"/>
      <c r="G12" s="2"/>
      <c r="I12">
        <f>'20210420-0_magnet'!A11</f>
        <v>0.69230899999999995</v>
      </c>
      <c r="J12">
        <f>'20210420-39_magnet'!B11/'20210420-0_magnet'!B11</f>
        <v>1.2145706143114217</v>
      </c>
      <c r="L12" s="2" t="s">
        <v>15</v>
      </c>
      <c r="M12" s="2">
        <v>0.23</v>
      </c>
      <c r="N12" s="2"/>
      <c r="O12" s="2"/>
      <c r="Q12">
        <f>'20210705-0_pump'!A11</f>
        <v>0.45</v>
      </c>
      <c r="R12">
        <f>'20210705-39_pump'!B11/'20210705-0_pump'!B11</f>
        <v>1.0513986767479524</v>
      </c>
      <c r="T12" s="2" t="s">
        <v>15</v>
      </c>
      <c r="U12" s="2">
        <v>0.23</v>
      </c>
      <c r="V12" s="2"/>
      <c r="W12" s="2"/>
    </row>
    <row r="13" spans="1:23">
      <c r="A13">
        <f>iwamuroPAA_OFF!A12</f>
        <v>0.79961691800000001</v>
      </c>
      <c r="B13">
        <f>iwamuroPAA_72kPa!C12/iwamuroPAA_OFF!C12</f>
        <v>1.1042471042680442</v>
      </c>
      <c r="D13" s="2"/>
      <c r="E13" s="2"/>
      <c r="F13" s="2"/>
      <c r="G13" s="2"/>
      <c r="I13">
        <f>'20210420-0_magnet'!A12</f>
        <v>0.76923200000000003</v>
      </c>
      <c r="J13">
        <f>'20210420-39_magnet'!B12/'20210420-0_magnet'!B12</f>
        <v>1.2193352241831539</v>
      </c>
      <c r="L13" s="2"/>
      <c r="M13" s="2"/>
      <c r="N13" s="2"/>
      <c r="O13" s="2"/>
      <c r="Q13">
        <f>'20210705-0_pump'!A12</f>
        <v>0.5</v>
      </c>
      <c r="R13">
        <f>'20210705-39_pump'!B12/'20210705-0_pump'!B12</f>
        <v>1.0463812204811831</v>
      </c>
      <c r="T13" s="2"/>
      <c r="U13" s="2"/>
      <c r="V13" s="2"/>
      <c r="W13" s="2"/>
    </row>
    <row r="14" spans="1:23">
      <c r="A14">
        <f>iwamuroPAA_OFF!A13</f>
        <v>0.87949209800000006</v>
      </c>
      <c r="B14">
        <f>iwamuroPAA_72kPa!C13/iwamuroPAA_OFF!C13</f>
        <v>1.1210937501592202</v>
      </c>
      <c r="D14" s="2" t="s">
        <v>16</v>
      </c>
      <c r="E14" s="2">
        <f>E11*E10^(E12-1)</f>
        <v>1.7099437783214641E-3</v>
      </c>
      <c r="F14" s="2"/>
      <c r="G14" s="2"/>
      <c r="I14">
        <f>'20210420-0_magnet'!A13</f>
        <v>0.84615399999999996</v>
      </c>
      <c r="J14">
        <f>'20210420-39_magnet'!B13/'20210420-0_magnet'!B13</f>
        <v>1.2266508360600874</v>
      </c>
      <c r="L14" s="2" t="s">
        <v>16</v>
      </c>
      <c r="M14" s="2">
        <f>M11*M10^(M12-1)</f>
        <v>8.8175570733379951E-4</v>
      </c>
      <c r="N14" s="2"/>
      <c r="O14" s="2"/>
      <c r="Q14">
        <f>'20210705-0_pump'!A13</f>
        <v>0.55000000000000004</v>
      </c>
      <c r="R14">
        <f>'20210705-39_pump'!B13/'20210705-0_pump'!B13</f>
        <v>1.0628623761535743</v>
      </c>
      <c r="T14" s="2" t="s">
        <v>16</v>
      </c>
      <c r="U14" s="2">
        <f>U11*U10^(U12-1)</f>
        <v>8.8175570733379951E-4</v>
      </c>
      <c r="V14" s="2"/>
      <c r="W14" s="2"/>
    </row>
    <row r="15" spans="1:23">
      <c r="A15">
        <f>iwamuroPAA_OFF!A14</f>
        <v>0.95935345900000002</v>
      </c>
      <c r="B15">
        <f>iwamuroPAA_72kPa!C14/iwamuroPAA_OFF!C14</f>
        <v>1.1162790696408271</v>
      </c>
      <c r="D15" s="2" t="s">
        <v>17</v>
      </c>
      <c r="E15" s="2">
        <f>PI()*E22^E12*E6^(E12-1)*E8</f>
        <v>2150.9197644638875</v>
      </c>
      <c r="F15" s="2"/>
      <c r="G15" s="2"/>
      <c r="I15">
        <f>'20210420-0_magnet'!A14</f>
        <v>0.92307799999999995</v>
      </c>
      <c r="J15">
        <f>'20210420-39_magnet'!B14/'20210420-0_magnet'!B14</f>
        <v>1.2465894572047216</v>
      </c>
      <c r="L15" s="2" t="s">
        <v>17</v>
      </c>
      <c r="M15" s="2">
        <f>PI()*M22^M12*M6^(M12-1)*M8</f>
        <v>2150.9197644638875</v>
      </c>
      <c r="N15" s="2"/>
      <c r="O15" s="2"/>
      <c r="Q15">
        <f>'20210705-0_pump'!A14</f>
        <v>0.6</v>
      </c>
      <c r="R15">
        <f>'20210705-39_pump'!B14/'20210705-0_pump'!B14</f>
        <v>1.0457905999861923</v>
      </c>
      <c r="T15" s="2" t="s">
        <v>17</v>
      </c>
      <c r="U15" s="2">
        <f>PI()*U22^U12*U6^(U12-1)*U8</f>
        <v>2150.9197644638875</v>
      </c>
      <c r="V15" s="2"/>
      <c r="W15" s="2"/>
    </row>
    <row r="16" spans="1:23">
      <c r="A16">
        <f>iwamuroPAA_OFF!A15</f>
        <v>1.0392231110000001</v>
      </c>
      <c r="B16">
        <f>iwamuroPAA_72kPa!C15/iwamuroPAA_OFF!C15</f>
        <v>1.1284046690723353</v>
      </c>
      <c r="D16" s="2" t="s">
        <v>18</v>
      </c>
      <c r="E16" s="2">
        <f>(E14/E15)^(1/(E12+1))</f>
        <v>1.0988569399684565E-5</v>
      </c>
      <c r="F16" s="2"/>
      <c r="G16" s="2"/>
      <c r="I16">
        <f>'20210420-0_magnet'!A15</f>
        <v>1</v>
      </c>
      <c r="J16">
        <f>'20210420-39_magnet'!B15/'20210420-0_magnet'!B15</f>
        <v>1.2532788606949936</v>
      </c>
      <c r="L16" s="2" t="s">
        <v>18</v>
      </c>
      <c r="M16" s="2">
        <f>(M14/M15)^(1/(M12+1))</f>
        <v>6.4134651496157838E-6</v>
      </c>
      <c r="N16" s="2"/>
      <c r="O16" s="2"/>
      <c r="Q16">
        <f>'20210705-0_pump'!A15</f>
        <v>0.65</v>
      </c>
      <c r="R16">
        <f>'20210705-39_pump'!B15/'20210705-0_pump'!B15</f>
        <v>1.0628912569257334</v>
      </c>
      <c r="T16" s="2" t="s">
        <v>18</v>
      </c>
      <c r="U16" s="2">
        <f>(U14/U15)^(1/(U12+1))</f>
        <v>6.4134651496157838E-6</v>
      </c>
      <c r="V16" s="2"/>
      <c r="W16" s="2"/>
    </row>
    <row r="17" spans="1:23">
      <c r="A17">
        <f>iwamuroPAA_OFF!A16</f>
        <v>1.1224260779999999</v>
      </c>
      <c r="B17">
        <f>iwamuroPAA_72kPa!C16/iwamuroPAA_OFF!C16</f>
        <v>1.141732283172195</v>
      </c>
      <c r="D17" s="2"/>
      <c r="E17" s="2"/>
      <c r="F17" s="2"/>
      <c r="G17" s="2"/>
      <c r="L17" s="2"/>
      <c r="M17" s="2"/>
      <c r="N17" s="2"/>
      <c r="O17" s="2"/>
      <c r="Q17">
        <f>'20210705-0_pump'!A16</f>
        <v>0.7</v>
      </c>
      <c r="R17">
        <f>'20210705-39_pump'!B16/'20210705-0_pump'!B16</f>
        <v>1.0580626709099177</v>
      </c>
      <c r="T17" s="2"/>
      <c r="U17" s="2"/>
      <c r="V17" s="2"/>
      <c r="W17" s="2"/>
    </row>
    <row r="18" spans="1:23">
      <c r="A18">
        <f>iwamuroPAA_OFF!A17</f>
        <v>1.200629073</v>
      </c>
      <c r="B18">
        <f>iwamuroPAA_72kPa!C17/iwamuroPAA_OFF!C17</f>
        <v>1.1614173229186249</v>
      </c>
      <c r="D18" s="2" t="s">
        <v>19</v>
      </c>
      <c r="E18" s="2">
        <f>E16/E3</f>
        <v>2.1977138799369128E-3</v>
      </c>
      <c r="F18" s="2"/>
      <c r="G18" s="2"/>
      <c r="L18" s="2" t="s">
        <v>19</v>
      </c>
      <c r="M18" s="2">
        <f>M16/M3</f>
        <v>1.2826930299231567E-3</v>
      </c>
      <c r="N18" s="2"/>
      <c r="O18" s="2"/>
      <c r="Q18">
        <f>'20210705-0_pump'!A17</f>
        <v>0.75</v>
      </c>
      <c r="R18">
        <f>'20210705-39_pump'!B17/'20210705-0_pump'!B17</f>
        <v>1.065241873486092</v>
      </c>
      <c r="T18" s="2" t="s">
        <v>19</v>
      </c>
      <c r="U18" s="2">
        <f>U16/U3</f>
        <v>1.2826930299231567E-3</v>
      </c>
      <c r="V18" s="2"/>
      <c r="W18" s="2"/>
    </row>
    <row r="19" spans="1:23">
      <c r="A19">
        <f>iwamuroPAA_OFF!A18</f>
        <v>1.278834832</v>
      </c>
      <c r="B19">
        <f>iwamuroPAA_72kPa!C18/iwamuroPAA_OFF!C18</f>
        <v>1.181818182322913</v>
      </c>
      <c r="D19" s="1" t="s">
        <v>20</v>
      </c>
      <c r="E19" s="1">
        <f>AVERAGE(iwamuroPAA_OFF!C7:C22)/1000</f>
        <v>0.12801079733125001</v>
      </c>
      <c r="F19" s="1" t="s">
        <v>21</v>
      </c>
      <c r="G19" s="1">
        <f>STDEV(iwamuroPAA_OFF!C7:C22)/1000</f>
        <v>2.0496615696086163E-3</v>
      </c>
      <c r="L19" s="1" t="s">
        <v>20</v>
      </c>
      <c r="M19" s="1">
        <f>AVERAGE('20210420-0_magnet'!B10:B15)/1000</f>
        <v>0.17573519866666668</v>
      </c>
      <c r="N19" s="1" t="s">
        <v>21</v>
      </c>
      <c r="O19" s="1">
        <f>STDEV('20210420-0_magnet'!B10:B15)/1000</f>
        <v>2.7585797360280676E-3</v>
      </c>
      <c r="Q19">
        <f>'20210705-0_pump'!A18</f>
        <v>0.80000099999999996</v>
      </c>
      <c r="R19">
        <f>'20210705-39_pump'!B18/'20210705-0_pump'!B18</f>
        <v>1.0700443847152517</v>
      </c>
      <c r="T19" s="1" t="s">
        <v>20</v>
      </c>
      <c r="U19" s="1">
        <f>AVERAGE('20210705-0_pump'!B8:B33)/1000</f>
        <v>0.14140992846153846</v>
      </c>
      <c r="V19" s="1" t="s">
        <v>21</v>
      </c>
      <c r="W19" s="1">
        <f>STDEV('20210705-0_pump'!B8:B33)/1000</f>
        <v>6.433957432963263E-3</v>
      </c>
    </row>
    <row r="20" spans="1:23">
      <c r="A20">
        <f>iwamuroPAA_OFF!A19</f>
        <v>1.3586906649999999</v>
      </c>
      <c r="B20">
        <f>iwamuroPAA_72kPa!C19/iwamuroPAA_OFF!C19</f>
        <v>1.1789883265383578</v>
      </c>
      <c r="D20" s="2" t="s">
        <v>22</v>
      </c>
      <c r="E20" s="2">
        <f>E19/E3</f>
        <v>25.602159466250001</v>
      </c>
      <c r="F20" s="2"/>
      <c r="G20" s="2"/>
      <c r="L20" s="2" t="s">
        <v>22</v>
      </c>
      <c r="M20" s="2">
        <f>M19/M3</f>
        <v>35.147039733333337</v>
      </c>
      <c r="N20" s="2"/>
      <c r="O20" s="2"/>
      <c r="Q20">
        <f>'20210705-0_pump'!A19</f>
        <v>0.85</v>
      </c>
      <c r="R20">
        <f>'20210705-39_pump'!B19/'20210705-0_pump'!B19</f>
        <v>1.0819325850699046</v>
      </c>
      <c r="T20" s="2" t="s">
        <v>22</v>
      </c>
      <c r="U20" s="2">
        <f>U19/U3</f>
        <v>28.281985692307693</v>
      </c>
      <c r="V20" s="2"/>
      <c r="W20" s="2"/>
    </row>
    <row r="21" spans="1:23">
      <c r="A21">
        <f>iwamuroPAA_OFF!A20</f>
        <v>1.4402159189999999</v>
      </c>
      <c r="B21">
        <f>iwamuroPAA_72kPa!C20/iwamuroPAA_OFF!C20</f>
        <v>1.1351351354492332</v>
      </c>
      <c r="D21" s="2" t="s">
        <v>23</v>
      </c>
      <c r="E21" s="2">
        <f>(E19/E3)^(E12-1)*E11</f>
        <v>0.7740247947658303</v>
      </c>
      <c r="F21" s="2" t="s">
        <v>21</v>
      </c>
      <c r="G21" s="2">
        <f>((E19+G19)/E3)^(E12-1)*E11</f>
        <v>0.76461513406421788</v>
      </c>
      <c r="L21" s="2" t="s">
        <v>23</v>
      </c>
      <c r="M21" s="2">
        <f>(M19/M3)^(M12-1)*M11</f>
        <v>0.56773848279750516</v>
      </c>
      <c r="N21" s="2" t="s">
        <v>21</v>
      </c>
      <c r="O21" s="2">
        <f>((M19+O19)/M3)^(M12-1)*M11</f>
        <v>0.5609702135473128</v>
      </c>
      <c r="Q21">
        <f>'20210705-0_pump'!A20</f>
        <v>0.90000100000000005</v>
      </c>
      <c r="R21">
        <f>'20210705-39_pump'!B20/'20210705-0_pump'!B20</f>
        <v>1.0819686399248443</v>
      </c>
      <c r="T21" s="2" t="s">
        <v>23</v>
      </c>
      <c r="U21" s="2">
        <f>(U19/U3)^(U12-1)*U11</f>
        <v>0.67115070468047489</v>
      </c>
      <c r="V21" s="2" t="s">
        <v>21</v>
      </c>
      <c r="W21" s="2">
        <f>((U19+W19)/U3)^(U12-1)*U11</f>
        <v>0.64854629316346246</v>
      </c>
    </row>
    <row r="22" spans="1:23">
      <c r="D22" s="2" t="s">
        <v>24</v>
      </c>
      <c r="E22" s="2">
        <v>1000</v>
      </c>
      <c r="F22" s="2"/>
      <c r="G22" s="2"/>
      <c r="L22" s="2" t="s">
        <v>24</v>
      </c>
      <c r="M22" s="2">
        <v>1000</v>
      </c>
      <c r="N22" s="2"/>
      <c r="O22" s="2"/>
      <c r="Q22">
        <f>'20210705-0_pump'!A21</f>
        <v>0.95000099999999998</v>
      </c>
      <c r="R22">
        <f>'20210705-39_pump'!B21/'20210705-0_pump'!B21</f>
        <v>1.0982551036854797</v>
      </c>
      <c r="T22" s="2" t="s">
        <v>24</v>
      </c>
      <c r="U22" s="2">
        <v>1000</v>
      </c>
      <c r="V22" s="2"/>
      <c r="W22" s="2"/>
    </row>
    <row r="23" spans="1:23">
      <c r="D23" s="2" t="s">
        <v>25</v>
      </c>
      <c r="E23" s="2">
        <f>E10/E22/E6</f>
        <v>4.8000000000000001E-2</v>
      </c>
      <c r="F23" s="2"/>
      <c r="G23" s="2"/>
      <c r="L23" s="2" t="s">
        <v>25</v>
      </c>
      <c r="M23" s="2">
        <f>M10/M22/M6</f>
        <v>0.10413333333333333</v>
      </c>
      <c r="N23" s="2"/>
      <c r="O23" s="2"/>
      <c r="Q23">
        <f>'20210705-0_pump'!A22</f>
        <v>1.0000009999999999</v>
      </c>
      <c r="R23">
        <f>'20210705-39_pump'!B22/'20210705-0_pump'!B22</f>
        <v>1.1004024258846197</v>
      </c>
      <c r="T23" s="2" t="s">
        <v>25</v>
      </c>
      <c r="U23" s="2">
        <f>U10/U22/U6</f>
        <v>0.10413333333333333</v>
      </c>
      <c r="V23" s="2"/>
      <c r="W23" s="2"/>
    </row>
    <row r="24" spans="1:23">
      <c r="D24" s="2" t="s">
        <v>26</v>
      </c>
      <c r="E24" s="2">
        <f>(E23/E16)^(E12-1)*E11</f>
        <v>1.4794380712060575E-2</v>
      </c>
      <c r="F24" s="2"/>
      <c r="G24" s="2"/>
      <c r="L24" s="2" t="s">
        <v>26</v>
      </c>
      <c r="M24" s="2">
        <f>(M23/M16)^(M12-1)*M11</f>
        <v>5.0396451490101442E-3</v>
      </c>
      <c r="N24" s="2"/>
      <c r="O24" s="2"/>
      <c r="Q24">
        <f>'20210705-0_pump'!A23</f>
        <v>1.050001</v>
      </c>
      <c r="R24">
        <f>'20210705-39_pump'!B23/'20210705-0_pump'!B23</f>
        <v>1.093354247489617</v>
      </c>
      <c r="T24" s="2" t="s">
        <v>26</v>
      </c>
      <c r="U24" s="2">
        <f>(U23/U16)^(U12-1)*U11</f>
        <v>5.0396451490101442E-3</v>
      </c>
      <c r="V24" s="2"/>
      <c r="W24" s="2"/>
    </row>
    <row r="25" spans="1:23">
      <c r="D25" s="2"/>
      <c r="E25" s="3">
        <f>E21/E24*E18</f>
        <v>0.11498183452082172</v>
      </c>
      <c r="F25" s="3"/>
      <c r="G25" s="3">
        <f>E25-G21/E24*E18</f>
        <v>1.3978105830798476E-3</v>
      </c>
      <c r="L25" s="2"/>
      <c r="M25" s="3">
        <f>M21/M24*M18</f>
        <v>0.14450108552713142</v>
      </c>
      <c r="N25" s="3"/>
      <c r="O25" s="3">
        <f>M25-O21/M24*M18</f>
        <v>1.7226633096519006E-3</v>
      </c>
      <c r="Q25">
        <f>'20210705-0_pump'!A24</f>
        <v>1.100001</v>
      </c>
      <c r="R25">
        <f>'20210705-39_pump'!B24/'20210705-0_pump'!B24</f>
        <v>1.11151828574814</v>
      </c>
      <c r="T25" s="2"/>
      <c r="U25" s="3">
        <f>U21/U24*U18</f>
        <v>0.17082161649630212</v>
      </c>
      <c r="V25" s="3"/>
      <c r="W25" s="3">
        <f>U25-W21/U24*U18</f>
        <v>5.7532862416080077E-3</v>
      </c>
    </row>
    <row r="26" spans="1:23">
      <c r="D26" s="4" t="s">
        <v>27</v>
      </c>
      <c r="E26" s="4">
        <f>AVERAGE(B9:B21)</f>
        <v>1.1426103595461576</v>
      </c>
      <c r="F26" s="4" t="s">
        <v>21</v>
      </c>
      <c r="G26" s="4">
        <f>STDEVP(B9:B21)</f>
        <v>2.3114272454192772E-2</v>
      </c>
      <c r="L26" s="4" t="s">
        <v>27</v>
      </c>
      <c r="M26" s="4">
        <f>AVERAGE(J11:J16)</f>
        <v>1.228345907326106</v>
      </c>
      <c r="N26" s="4" t="s">
        <v>21</v>
      </c>
      <c r="O26" s="4">
        <f>STDEVP(J11:J16)</f>
        <v>1.6216368886971751E-2</v>
      </c>
      <c r="Q26">
        <f>'20210705-0_pump'!A25</f>
        <v>1.1500010000000001</v>
      </c>
      <c r="R26">
        <f>'20210705-39_pump'!B25/'20210705-0_pump'!B25</f>
        <v>1.1155584420776972</v>
      </c>
      <c r="T26" s="4" t="s">
        <v>27</v>
      </c>
      <c r="U26" s="4">
        <f>AVERAGE(R11:R32)</f>
        <v>1.0886858959650592</v>
      </c>
      <c r="V26" s="4" t="s">
        <v>21</v>
      </c>
      <c r="W26" s="4">
        <f>STDEVP(R11:R32)</f>
        <v>3.4802342311645404E-2</v>
      </c>
    </row>
    <row r="27" spans="1:23">
      <c r="D27" s="2"/>
      <c r="E27" s="2"/>
      <c r="F27" s="2"/>
      <c r="G27" s="2"/>
      <c r="L27" s="2"/>
      <c r="M27" s="2"/>
      <c r="N27" s="2"/>
      <c r="O27" s="2"/>
      <c r="Q27">
        <f>'20210705-0_pump'!A26</f>
        <v>1.2000010000000001</v>
      </c>
      <c r="R27">
        <f>'20210705-39_pump'!B26/'20210705-0_pump'!B26</f>
        <v>1.1307850154291286</v>
      </c>
      <c r="T27" s="2"/>
      <c r="U27" s="2"/>
      <c r="V27" s="2"/>
      <c r="W27" s="2"/>
    </row>
    <row r="28" spans="1:23">
      <c r="D28" s="2" t="s">
        <v>28</v>
      </c>
      <c r="E28">
        <f>E5-E22</f>
        <v>6900</v>
      </c>
      <c r="F28" s="2"/>
      <c r="G28" s="2"/>
      <c r="L28" s="2" t="s">
        <v>28</v>
      </c>
      <c r="M28">
        <f>M5-M22</f>
        <v>6900</v>
      </c>
      <c r="N28" s="2"/>
      <c r="O28" s="2"/>
      <c r="Q28">
        <f>'20210705-0_pump'!A27</f>
        <v>1.2500009999999999</v>
      </c>
      <c r="R28">
        <f>'20210705-39_pump'!B27/'20210705-0_pump'!B27</f>
        <v>1.1207449840716686</v>
      </c>
      <c r="T28" s="2" t="s">
        <v>28</v>
      </c>
      <c r="U28">
        <f>U5-U22</f>
        <v>6900</v>
      </c>
      <c r="V28" s="2"/>
      <c r="W28" s="2"/>
    </row>
    <row r="29" spans="1:23">
      <c r="D29" s="2" t="s">
        <v>29</v>
      </c>
      <c r="E29" s="2">
        <v>9.8000000000000007</v>
      </c>
      <c r="F29" s="2"/>
      <c r="G29" s="2"/>
      <c r="L29" s="2" t="s">
        <v>29</v>
      </c>
      <c r="M29" s="2">
        <v>9.8000000000000007</v>
      </c>
      <c r="N29" s="2"/>
      <c r="O29" s="2"/>
      <c r="Q29">
        <f>'20210705-0_pump'!A28</f>
        <v>1.3</v>
      </c>
      <c r="R29">
        <f>'20210705-39_pump'!B28/'20210705-0_pump'!B28</f>
        <v>1.1359219866995596</v>
      </c>
      <c r="T29" s="2" t="s">
        <v>29</v>
      </c>
      <c r="U29" s="2">
        <v>9.8000000000000007</v>
      </c>
      <c r="V29" s="2"/>
      <c r="W29" s="2"/>
    </row>
    <row r="30" spans="1:23">
      <c r="D30" s="2" t="s">
        <v>30</v>
      </c>
      <c r="E30" s="2">
        <f>(E28*E29/3)^((E12-1)/E12)</f>
        <v>2.6734209008920662E-15</v>
      </c>
      <c r="F30" s="2"/>
      <c r="G30" s="2"/>
      <c r="L30" s="2" t="s">
        <v>30</v>
      </c>
      <c r="M30" s="2">
        <f>(M28*M29/3)^((M12-1)/M12)</f>
        <v>2.6734209008920662E-15</v>
      </c>
      <c r="N30" s="2"/>
      <c r="O30" s="2"/>
      <c r="Q30">
        <f>'20210705-0_pump'!A29</f>
        <v>1.35</v>
      </c>
      <c r="R30">
        <f>'20210705-39_pump'!B29/'20210705-0_pump'!B29</f>
        <v>1.1258605080940258</v>
      </c>
      <c r="T30" s="2" t="s">
        <v>30</v>
      </c>
      <c r="U30" s="2">
        <f>(U28*U29/3)^((U12-1)/U12)</f>
        <v>2.6734209008920662E-15</v>
      </c>
      <c r="V30" s="2"/>
      <c r="W30" s="2"/>
    </row>
    <row r="31" spans="1:23">
      <c r="D31" s="2" t="s">
        <v>31</v>
      </c>
      <c r="E31" s="2">
        <f>(2-E12)/E12</f>
        <v>7.695652173913043</v>
      </c>
      <c r="F31" s="2"/>
      <c r="G31" s="2"/>
      <c r="L31" s="2" t="s">
        <v>31</v>
      </c>
      <c r="M31" s="2">
        <f>(2-M12)/M12</f>
        <v>7.695652173913043</v>
      </c>
      <c r="N31" s="2"/>
      <c r="O31" s="2"/>
      <c r="Q31">
        <f>'20210705-0_pump'!A30</f>
        <v>1.4</v>
      </c>
      <c r="R31">
        <f>'20210705-39_pump'!B30/'20210705-0_pump'!B30</f>
        <v>1.1337040265593994</v>
      </c>
      <c r="T31" s="2" t="s">
        <v>31</v>
      </c>
      <c r="U31" s="2">
        <f>(2-U12)/U12</f>
        <v>7.695652173913043</v>
      </c>
      <c r="V31" s="2"/>
      <c r="W31" s="2"/>
    </row>
    <row r="32" spans="1:23">
      <c r="D32" s="2" t="s">
        <v>32</v>
      </c>
      <c r="E32" s="2">
        <f>E16/E24</f>
        <v>7.4275291501228833E-4</v>
      </c>
      <c r="F32" s="2"/>
      <c r="G32" s="2"/>
      <c r="L32" s="2" t="s">
        <v>32</v>
      </c>
      <c r="M32" s="2">
        <f>M16/M24</f>
        <v>1.2726025265638945E-3</v>
      </c>
      <c r="N32" s="2"/>
      <c r="O32" s="2"/>
      <c r="Q32">
        <f>'20210705-0_pump'!A31</f>
        <v>1.45</v>
      </c>
      <c r="R32">
        <f>'20210705-39_pump'!B31/'20210705-0_pump'!B31</f>
        <v>1.1434499249786592</v>
      </c>
      <c r="T32" s="2" t="s">
        <v>32</v>
      </c>
      <c r="U32" s="2">
        <f>U16/U24</f>
        <v>1.2726025265638945E-3</v>
      </c>
      <c r="V32" s="2"/>
      <c r="W32" s="2"/>
    </row>
    <row r="33" spans="4:23">
      <c r="D33" s="2" t="s">
        <v>33</v>
      </c>
      <c r="E33">
        <f>(E11/E3)^(1/E12)</f>
        <v>171976422280742.56</v>
      </c>
      <c r="L33" s="2" t="s">
        <v>33</v>
      </c>
      <c r="M33">
        <f>(M11/M3)^(1/M12)</f>
        <v>129099524498932.81</v>
      </c>
      <c r="T33" s="2" t="s">
        <v>33</v>
      </c>
      <c r="U33">
        <f>(U11/U3)^(1/U12)</f>
        <v>129099524498932.81</v>
      </c>
    </row>
    <row r="34" spans="4:23">
      <c r="D34" s="2"/>
      <c r="E34" s="5">
        <f>E33*E32*E31*E30</f>
        <v>2.6280041346006026E-3</v>
      </c>
      <c r="F34" s="2"/>
      <c r="G34" s="2"/>
      <c r="L34" s="2"/>
      <c r="M34" s="5">
        <f>M33*M32*M31*M30</f>
        <v>3.3801050135088191E-3</v>
      </c>
      <c r="N34" s="2"/>
      <c r="O34" s="2"/>
      <c r="T34" s="2"/>
      <c r="U34" s="5">
        <f>U33*U32*U31*U30</f>
        <v>3.3801050135088191E-3</v>
      </c>
      <c r="V34" s="2"/>
      <c r="W34" s="2"/>
    </row>
    <row r="35" spans="4:23">
      <c r="F35" s="2"/>
      <c r="G35" s="2"/>
      <c r="N35" s="2"/>
      <c r="O35" s="2"/>
      <c r="V35" s="2"/>
      <c r="W35" s="2"/>
    </row>
    <row r="36" spans="4:23">
      <c r="D36" s="2" t="s">
        <v>34</v>
      </c>
      <c r="E36" s="2">
        <f>(E12-1)/E12</f>
        <v>-3.3478260869565215</v>
      </c>
      <c r="F36" s="2"/>
      <c r="G36" s="2"/>
      <c r="L36" s="2" t="s">
        <v>34</v>
      </c>
      <c r="M36" s="2">
        <f>(M12-1)/M12</f>
        <v>-3.3478260869565215</v>
      </c>
      <c r="N36" s="2"/>
      <c r="O36" s="2"/>
      <c r="T36" s="2" t="s">
        <v>34</v>
      </c>
      <c r="U36" s="2">
        <f>(U12-1)/U12</f>
        <v>-3.3478260869565215</v>
      </c>
      <c r="V36" s="2"/>
      <c r="W36" s="2"/>
    </row>
    <row r="37" spans="4:23">
      <c r="D37" s="2" t="s">
        <v>35</v>
      </c>
      <c r="E37" s="6">
        <f>E28^E36</f>
        <v>1.4066980004796863E-13</v>
      </c>
      <c r="F37" s="2"/>
      <c r="G37" s="2"/>
      <c r="L37" s="2" t="s">
        <v>35</v>
      </c>
      <c r="M37" s="6">
        <f>M28^M36</f>
        <v>1.4066980004796863E-13</v>
      </c>
      <c r="N37" s="2"/>
      <c r="O37" s="2"/>
      <c r="T37" s="2" t="s">
        <v>35</v>
      </c>
      <c r="U37" s="6">
        <f>U28^U36</f>
        <v>1.4066980004796863E-13</v>
      </c>
      <c r="V37" s="2"/>
      <c r="W37" s="2"/>
    </row>
    <row r="38" spans="4:23">
      <c r="D38" s="2"/>
      <c r="E38" s="2"/>
      <c r="F38" s="2"/>
      <c r="G38" s="2"/>
      <c r="L38" s="2"/>
      <c r="M38" s="2"/>
      <c r="N38" s="2"/>
      <c r="O38" s="2"/>
      <c r="T38" s="2"/>
      <c r="U38" s="2"/>
      <c r="V38" s="2"/>
      <c r="W38" s="2"/>
    </row>
    <row r="39" spans="4:23">
      <c r="D39" s="2" t="s">
        <v>36</v>
      </c>
      <c r="E39" s="2">
        <f>E11*(E19/E3)^E12</f>
        <v>19.81670622642622</v>
      </c>
      <c r="F39" s="2"/>
      <c r="G39" s="2"/>
      <c r="L39" s="2" t="s">
        <v>36</v>
      </c>
      <c r="M39" s="2">
        <f>M11*(M19/M3)^M12</f>
        <v>19.954327013026301</v>
      </c>
      <c r="N39" s="2"/>
      <c r="O39" s="2"/>
      <c r="T39" s="2" t="s">
        <v>36</v>
      </c>
      <c r="U39" s="2">
        <f>U11*(U19/U3)^U12</f>
        <v>18.981474627155421</v>
      </c>
      <c r="V39" s="2"/>
      <c r="W39" s="2"/>
    </row>
    <row r="40" spans="4:23">
      <c r="D40" s="2" t="s">
        <v>37</v>
      </c>
      <c r="E40" s="2">
        <f>E11*(E23/E42)^E12</f>
        <v>9.891387325356634</v>
      </c>
      <c r="F40" s="2"/>
      <c r="G40" s="2"/>
      <c r="L40" s="2" t="s">
        <v>37</v>
      </c>
      <c r="M40" s="2">
        <f>M11*(M23/M42)^M12</f>
        <v>11.065529221714577</v>
      </c>
      <c r="N40" s="2"/>
      <c r="O40" s="2"/>
      <c r="T40" s="2" t="s">
        <v>37</v>
      </c>
      <c r="U40" s="2">
        <f>U11*(U23/U42)^U12</f>
        <v>11.065529221714577</v>
      </c>
      <c r="V40" s="2"/>
      <c r="W40" s="2"/>
    </row>
    <row r="41" spans="4:23">
      <c r="D41" s="2" t="s">
        <v>38</v>
      </c>
      <c r="E41">
        <f>E11*(E23/E16)^E12</f>
        <v>64.624451859883862</v>
      </c>
      <c r="L41" s="2" t="s">
        <v>38</v>
      </c>
      <c r="M41">
        <f>M11*(M23/M16)^M12</f>
        <v>81.827067886231291</v>
      </c>
      <c r="T41" s="2" t="s">
        <v>38</v>
      </c>
      <c r="U41">
        <f>U11*(U23/U16)^U12</f>
        <v>81.827067886231291</v>
      </c>
    </row>
    <row r="42" spans="4:23">
      <c r="D42" s="2" t="s">
        <v>39</v>
      </c>
      <c r="E42">
        <f>E6/E8</f>
        <v>3.8461538461538464E-2</v>
      </c>
      <c r="L42" s="2" t="s">
        <v>39</v>
      </c>
      <c r="M42">
        <f>M6/M8</f>
        <v>3.8461538461538464E-2</v>
      </c>
      <c r="T42" s="2" t="s">
        <v>39</v>
      </c>
      <c r="U42">
        <f>U6/U8</f>
        <v>3.8461538461538464E-2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724A-8492-4780-B45D-495767326AFD}">
  <dimension ref="A1:I2"/>
  <sheetViews>
    <sheetView tabSelected="1" workbookViewId="0">
      <selection activeCell="G3" sqref="G3"/>
    </sheetView>
  </sheetViews>
  <sheetFormatPr defaultRowHeight="18.75"/>
  <sheetData>
    <row r="1" spans="1:9">
      <c r="B1" t="s">
        <v>44</v>
      </c>
      <c r="C1" t="s">
        <v>45</v>
      </c>
      <c r="D1" t="s">
        <v>4</v>
      </c>
      <c r="E1" t="s">
        <v>45</v>
      </c>
      <c r="F1" t="s">
        <v>46</v>
      </c>
      <c r="G1" t="s">
        <v>45</v>
      </c>
      <c r="H1" t="s">
        <v>47</v>
      </c>
      <c r="I1" t="s">
        <v>48</v>
      </c>
    </row>
    <row r="2" spans="1:9">
      <c r="A2">
        <v>1</v>
      </c>
      <c r="B2" cm="1">
        <f t="array" aca="1" ref="B2" ca="1">INDEX(Sheet1!1:1048576,25,$H$2)</f>
        <v>0.11498183452082172</v>
      </c>
      <c r="C2" cm="1">
        <f t="array" aca="1" ref="C2" ca="1">INDEX(Sheet1!1:1048576,25,$H$2+2)</f>
        <v>1.3978105830798476E-3</v>
      </c>
      <c r="D2" cm="1">
        <f t="array" aca="1" ref="D2" ca="1">INDEX(Sheet1!1:1048576,26,$H$2)</f>
        <v>1.1426103595461576</v>
      </c>
      <c r="E2" cm="1">
        <f t="array" aca="1" ref="E2" ca="1">INDEX(Sheet1!1:1048576,26,$H$2+2)</f>
        <v>2.3114272454192772E-2</v>
      </c>
      <c r="F2" cm="1">
        <f t="array" aca="1" ref="F2" ca="1">INDEX(Sheet1!1:1048576,19,$H$2)</f>
        <v>0.12801079733125001</v>
      </c>
      <c r="G2" cm="1">
        <f t="array" aca="1" ref="G2" ca="1">INDEX(Sheet1!1:1048576,19,$H$2+2)</f>
        <v>2.0496615696086163E-3</v>
      </c>
      <c r="H2" cm="1">
        <f t="array" aca="1" ref="H2" ca="1">CELL("col",INDIRECT(I2&amp;"1"))</f>
        <v>5</v>
      </c>
      <c r="I2" t="s">
        <v>49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065D3F-2BFC-4FB3-AA4C-2CE07CEFEB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20210420-39_magnet</vt:lpstr>
      <vt:lpstr>20210420-0_magnet</vt:lpstr>
      <vt:lpstr>iwamuroPAA_72kPa</vt:lpstr>
      <vt:lpstr>iwamuroPAA_OFF</vt:lpstr>
      <vt:lpstr>20210705-39_pump</vt:lpstr>
      <vt:lpstr>20210705-0_pump</vt:lpstr>
      <vt:lpstr>Sheet1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SugiyamaLab</dc:creator>
  <cp:lastModifiedBy>SugiyamaLab</cp:lastModifiedBy>
  <dcterms:created xsi:type="dcterms:W3CDTF">2015-06-05T18:19:34Z</dcterms:created>
  <dcterms:modified xsi:type="dcterms:W3CDTF">2022-02-01T03:45:08Z</dcterms:modified>
</cp:coreProperties>
</file>