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HBT 2020\Proactive Presales - Innovations\KRA Goals\FY 23 24\"/>
    </mc:Choice>
  </mc:AlternateContent>
  <xr:revisionPtr revIDLastSave="0" documentId="13_ncr:1_{60716EE2-04BB-4CD5-BD76-58F81DF91663}" xr6:coauthVersionLast="47" xr6:coauthVersionMax="47" xr10:uidLastSave="{00000000-0000-0000-0000-000000000000}"/>
  <bookViews>
    <workbookView xWindow="-120" yWindow="-120" windowWidth="20730" windowHeight="11160" tabRatio="758" activeTab="1" xr2:uid="{00000000-000D-0000-FFFF-FFFF00000000}"/>
  </bookViews>
  <sheets>
    <sheet name="Overall Sales Target" sheetId="8" r:id="rId1"/>
    <sheet name="Sheet1" sheetId="11" r:id="rId2"/>
    <sheet name="Country &amp; Sol wise NN Target" sheetId="1" r:id="rId3"/>
    <sheet name="CR- Customer list" sheetId="10" r:id="rId4"/>
  </sheets>
  <definedNames>
    <definedName name="_xlnm._FilterDatabase" localSheetId="3" hidden="1">'CR- Customer list'!$A$1:$N$9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1" l="1"/>
  <c r="Q8" i="11"/>
  <c r="Q7" i="11"/>
  <c r="Q6" i="11"/>
  <c r="Q5" i="11"/>
  <c r="Q4" i="11"/>
  <c r="Q3" i="11"/>
  <c r="P8" i="11"/>
  <c r="O8" i="11"/>
  <c r="N8" i="11"/>
  <c r="M8" i="11"/>
  <c r="P7" i="11"/>
  <c r="O7" i="11"/>
  <c r="N7" i="11"/>
  <c r="M7" i="11"/>
  <c r="P6" i="11"/>
  <c r="O6" i="11"/>
  <c r="N6" i="11"/>
  <c r="M6" i="11"/>
  <c r="P5" i="11"/>
  <c r="O5" i="11"/>
  <c r="N5" i="11"/>
  <c r="M5" i="11"/>
  <c r="P4" i="11"/>
  <c r="O4" i="11"/>
  <c r="N4" i="11"/>
  <c r="M4" i="11"/>
  <c r="P3" i="11"/>
  <c r="O3" i="11"/>
  <c r="N3" i="11"/>
  <c r="M3" i="11"/>
  <c r="D28" i="11" l="1"/>
  <c r="D27" i="11"/>
  <c r="D26" i="11"/>
  <c r="D25" i="11"/>
  <c r="D24" i="11"/>
  <c r="D23" i="11"/>
  <c r="D18" i="11"/>
  <c r="D17" i="11"/>
  <c r="D16" i="11"/>
  <c r="D15" i="11"/>
  <c r="D14" i="11"/>
  <c r="D13" i="11"/>
  <c r="H29" i="11"/>
  <c r="G29" i="11"/>
  <c r="F29" i="11"/>
  <c r="E29" i="11"/>
  <c r="I27" i="11"/>
  <c r="I26" i="11"/>
  <c r="I25" i="11"/>
  <c r="I24" i="11"/>
  <c r="I23" i="11"/>
  <c r="H19" i="11"/>
  <c r="G19" i="11"/>
  <c r="F19" i="11"/>
  <c r="E19" i="11"/>
  <c r="I17" i="11"/>
  <c r="I16" i="11"/>
  <c r="I15" i="11"/>
  <c r="I14" i="11"/>
  <c r="I13" i="11"/>
  <c r="I7" i="11"/>
  <c r="I6" i="11"/>
  <c r="I5" i="11"/>
  <c r="I4" i="11"/>
  <c r="I3" i="11"/>
  <c r="I9" i="11"/>
  <c r="H9" i="11"/>
  <c r="G9" i="11"/>
  <c r="F9" i="11"/>
  <c r="E9" i="11"/>
  <c r="D35" i="8"/>
  <c r="E42" i="8"/>
  <c r="D42" i="8"/>
  <c r="A43" i="8"/>
  <c r="D43" i="8" s="1"/>
  <c r="E35" i="8"/>
  <c r="D36" i="8"/>
  <c r="G36" i="8" s="1"/>
  <c r="A37" i="8"/>
  <c r="A38" i="8" s="1"/>
  <c r="A36" i="8"/>
  <c r="I29" i="11" l="1"/>
  <c r="I19" i="11"/>
  <c r="K9" i="11" s="1"/>
  <c r="G43" i="8"/>
  <c r="D37" i="8"/>
  <c r="G37" i="8" s="1"/>
  <c r="G42" i="8"/>
  <c r="A44" i="8"/>
  <c r="D44" i="8" s="1"/>
  <c r="A45" i="8" l="1"/>
  <c r="G44" i="8"/>
  <c r="W66" i="1"/>
  <c r="P70" i="1"/>
  <c r="O70" i="1"/>
  <c r="N70" i="1"/>
  <c r="M70" i="1"/>
  <c r="P69" i="1"/>
  <c r="O69" i="1"/>
  <c r="N69" i="1"/>
  <c r="M69" i="1"/>
  <c r="P68" i="1"/>
  <c r="O68" i="1"/>
  <c r="N68" i="1"/>
  <c r="M68" i="1"/>
  <c r="P66" i="1"/>
  <c r="O66" i="1"/>
  <c r="N66" i="1"/>
  <c r="M66" i="1"/>
  <c r="K70" i="1"/>
  <c r="K69" i="1"/>
  <c r="K68" i="1"/>
  <c r="K66" i="1"/>
  <c r="K11" i="8"/>
  <c r="K10" i="8"/>
  <c r="K9" i="8"/>
  <c r="K8" i="8"/>
  <c r="K7" i="8"/>
  <c r="J11" i="8"/>
  <c r="J10" i="8"/>
  <c r="J9" i="8"/>
  <c r="J8" i="8"/>
  <c r="J7" i="8"/>
  <c r="I11" i="8"/>
  <c r="I10" i="8"/>
  <c r="I9" i="8"/>
  <c r="I8" i="8"/>
  <c r="I7" i="8"/>
  <c r="H11" i="8"/>
  <c r="H10" i="8"/>
  <c r="H9" i="8"/>
  <c r="H8" i="8"/>
  <c r="H7" i="8"/>
  <c r="E11" i="8"/>
  <c r="E10" i="8"/>
  <c r="E9" i="8"/>
  <c r="E8" i="8"/>
  <c r="E7" i="8"/>
  <c r="D29" i="8" s="1"/>
  <c r="G29" i="8" s="1"/>
  <c r="D69" i="1"/>
  <c r="H70" i="1"/>
  <c r="G70" i="1"/>
  <c r="F70" i="1"/>
  <c r="E70" i="1"/>
  <c r="H68" i="1"/>
  <c r="G68" i="1"/>
  <c r="F68" i="1"/>
  <c r="E68" i="1"/>
  <c r="D70" i="1"/>
  <c r="D68" i="1"/>
  <c r="D66" i="1"/>
  <c r="C44" i="10" l="1"/>
  <c r="C43" i="10"/>
  <c r="C42" i="10"/>
  <c r="C41" i="10"/>
  <c r="C40" i="10"/>
  <c r="C39" i="10"/>
  <c r="A30" i="10"/>
  <c r="A31" i="10" s="1"/>
  <c r="A32" i="10" s="1"/>
  <c r="U55" i="1"/>
  <c r="T55" i="1"/>
  <c r="I16" i="10" l="1"/>
  <c r="H33" i="10" l="1"/>
  <c r="G33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Z37" i="1" l="1"/>
  <c r="N19" i="1" l="1"/>
  <c r="M19" i="1"/>
  <c r="I42" i="1" l="1"/>
  <c r="J42" i="1" s="1"/>
  <c r="I41" i="1"/>
  <c r="J41" i="1" s="1"/>
  <c r="I40" i="1"/>
  <c r="J40" i="1" s="1"/>
  <c r="V42" i="1" l="1"/>
  <c r="V41" i="1"/>
  <c r="V4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V13" i="1"/>
  <c r="W42" i="1" l="1"/>
  <c r="M18" i="8"/>
  <c r="V30" i="1"/>
  <c r="V14" i="1"/>
  <c r="N2" i="10"/>
  <c r="U35" i="1"/>
  <c r="T35" i="1"/>
  <c r="S35" i="1"/>
  <c r="R35" i="1"/>
  <c r="K15" i="8" s="1"/>
  <c r="Q35" i="1"/>
  <c r="J15" i="8" s="1"/>
  <c r="P35" i="1"/>
  <c r="O35" i="1"/>
  <c r="I15" i="8" s="1"/>
  <c r="N35" i="1"/>
  <c r="M35" i="1"/>
  <c r="L35" i="1"/>
  <c r="K35" i="1"/>
  <c r="J35" i="1"/>
  <c r="I35" i="1"/>
  <c r="F15" i="8" s="1"/>
  <c r="H35" i="1"/>
  <c r="G35" i="1"/>
  <c r="F35" i="1"/>
  <c r="E35" i="1"/>
  <c r="U34" i="1"/>
  <c r="T34" i="1"/>
  <c r="S34" i="1"/>
  <c r="R34" i="1"/>
  <c r="K14" i="8" s="1"/>
  <c r="Q34" i="1"/>
  <c r="J14" i="8" s="1"/>
  <c r="P34" i="1"/>
  <c r="O34" i="1"/>
  <c r="N34" i="1"/>
  <c r="M34" i="1"/>
  <c r="L34" i="1"/>
  <c r="K34" i="1"/>
  <c r="J34" i="1"/>
  <c r="I34" i="1"/>
  <c r="H34" i="1"/>
  <c r="G34" i="1"/>
  <c r="F34" i="1"/>
  <c r="E34" i="1"/>
  <c r="U33" i="1"/>
  <c r="T33" i="1"/>
  <c r="S33" i="1"/>
  <c r="R33" i="1"/>
  <c r="K13" i="8" s="1"/>
  <c r="Q33" i="1"/>
  <c r="J13" i="8" s="1"/>
  <c r="P33" i="1"/>
  <c r="O33" i="1"/>
  <c r="N33" i="1"/>
  <c r="M33" i="1"/>
  <c r="L33" i="1"/>
  <c r="K33" i="1"/>
  <c r="J33" i="1"/>
  <c r="I33" i="1"/>
  <c r="F13" i="8" s="1"/>
  <c r="H33" i="1"/>
  <c r="G33" i="1"/>
  <c r="F33" i="1"/>
  <c r="E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U27" i="1"/>
  <c r="T27" i="1"/>
  <c r="S27" i="1"/>
  <c r="R27" i="1"/>
  <c r="K53" i="1" s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U26" i="1"/>
  <c r="T26" i="1"/>
  <c r="S26" i="1"/>
  <c r="R26" i="1"/>
  <c r="K51" i="1" s="1"/>
  <c r="Q26" i="1"/>
  <c r="P26" i="1"/>
  <c r="O26" i="1"/>
  <c r="N26" i="1"/>
  <c r="M26" i="1"/>
  <c r="L26" i="1"/>
  <c r="K26" i="1"/>
  <c r="J26" i="1"/>
  <c r="I26" i="1"/>
  <c r="G51" i="1" s="1"/>
  <c r="H26" i="1"/>
  <c r="G26" i="1"/>
  <c r="F26" i="1"/>
  <c r="E26" i="1"/>
  <c r="U25" i="1"/>
  <c r="T25" i="1"/>
  <c r="S25" i="1"/>
  <c r="R25" i="1"/>
  <c r="K50" i="1" s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S24" i="1"/>
  <c r="Q24" i="1"/>
  <c r="J24" i="1"/>
  <c r="I24" i="1"/>
  <c r="H24" i="1"/>
  <c r="G24" i="1"/>
  <c r="F24" i="1"/>
  <c r="E24" i="1"/>
  <c r="S19" i="1"/>
  <c r="S23" i="1"/>
  <c r="S22" i="1"/>
  <c r="Q19" i="1"/>
  <c r="Q23" i="1"/>
  <c r="Q22" i="1"/>
  <c r="R19" i="1"/>
  <c r="R22" i="1"/>
  <c r="R23" i="1"/>
  <c r="R24" i="1"/>
  <c r="K49" i="1" s="1"/>
  <c r="U22" i="1"/>
  <c r="T22" i="1"/>
  <c r="O22" i="1"/>
  <c r="M22" i="1"/>
  <c r="K22" i="1"/>
  <c r="I22" i="1"/>
  <c r="E22" i="1"/>
  <c r="E3" i="8" s="1"/>
  <c r="U23" i="1"/>
  <c r="T23" i="1"/>
  <c r="P23" i="1"/>
  <c r="O23" i="1"/>
  <c r="N23" i="1"/>
  <c r="M23" i="1"/>
  <c r="L23" i="1"/>
  <c r="K23" i="1"/>
  <c r="J23" i="1"/>
  <c r="I23" i="1"/>
  <c r="H23" i="1"/>
  <c r="G23" i="1"/>
  <c r="F23" i="1"/>
  <c r="E23" i="1"/>
  <c r="C24" i="8" l="1"/>
  <c r="D30" i="8"/>
  <c r="G30" i="8" s="1"/>
  <c r="I50" i="1"/>
  <c r="H54" i="1"/>
  <c r="G53" i="1"/>
  <c r="I54" i="1"/>
  <c r="J6" i="8"/>
  <c r="J51" i="1"/>
  <c r="H51" i="1"/>
  <c r="H53" i="1"/>
  <c r="F54" i="1"/>
  <c r="I51" i="1"/>
  <c r="I53" i="1"/>
  <c r="G54" i="1"/>
  <c r="J12" i="8"/>
  <c r="J54" i="1"/>
  <c r="J4" i="8"/>
  <c r="J49" i="1"/>
  <c r="J53" i="1"/>
  <c r="I5" i="8"/>
  <c r="F50" i="1"/>
  <c r="I6" i="8"/>
  <c r="F51" i="1"/>
  <c r="K54" i="1"/>
  <c r="H50" i="1"/>
  <c r="E53" i="1"/>
  <c r="G49" i="1"/>
  <c r="G50" i="1"/>
  <c r="J5" i="8"/>
  <c r="J50" i="1"/>
  <c r="F53" i="1"/>
  <c r="F14" i="8"/>
  <c r="F4" i="8"/>
  <c r="F5" i="8"/>
  <c r="K5" i="8"/>
  <c r="K12" i="8"/>
  <c r="K4" i="8"/>
  <c r="E54" i="1"/>
  <c r="E49" i="1"/>
  <c r="E50" i="1"/>
  <c r="I12" i="8"/>
  <c r="F6" i="8"/>
  <c r="K6" i="8"/>
  <c r="E51" i="1"/>
  <c r="I13" i="8"/>
  <c r="F12" i="8"/>
  <c r="I14" i="8"/>
  <c r="E4" i="8"/>
  <c r="G5" i="8"/>
  <c r="H6" i="8"/>
  <c r="G12" i="8"/>
  <c r="H13" i="8"/>
  <c r="H15" i="8"/>
  <c r="E5" i="8"/>
  <c r="H5" i="8"/>
  <c r="H12" i="8"/>
  <c r="G13" i="8"/>
  <c r="H14" i="8"/>
  <c r="M10" i="8"/>
  <c r="E6" i="8"/>
  <c r="G6" i="8"/>
  <c r="N38" i="10"/>
  <c r="G14" i="8"/>
  <c r="V25" i="1"/>
  <c r="V33" i="1"/>
  <c r="V34" i="1"/>
  <c r="V35" i="1"/>
  <c r="V27" i="1"/>
  <c r="V26" i="1"/>
  <c r="V32" i="1"/>
  <c r="V31" i="1"/>
  <c r="V29" i="1"/>
  <c r="V28" i="1"/>
  <c r="S36" i="1"/>
  <c r="S37" i="1" s="1"/>
  <c r="Q36" i="1"/>
  <c r="Q37" i="1" s="1"/>
  <c r="R36" i="1"/>
  <c r="R37" i="1" s="1"/>
  <c r="D28" i="8" l="1"/>
  <c r="M14" i="8"/>
  <c r="M12" i="8"/>
  <c r="M13" i="8"/>
  <c r="M15" i="8"/>
  <c r="I31" i="10"/>
  <c r="N31" i="10" s="1"/>
  <c r="C37" i="10" s="1"/>
  <c r="W32" i="1"/>
  <c r="E55" i="1"/>
  <c r="K55" i="1"/>
  <c r="I32" i="10"/>
  <c r="N32" i="10" s="1"/>
  <c r="C38" i="10" s="1"/>
  <c r="M7" i="8"/>
  <c r="M8" i="8"/>
  <c r="M11" i="8"/>
  <c r="M9" i="8"/>
  <c r="N14" i="8"/>
  <c r="F16" i="8"/>
  <c r="J16" i="8"/>
  <c r="E16" i="8"/>
  <c r="G35" i="8" l="1"/>
  <c r="R51" i="1"/>
  <c r="L6" i="8"/>
  <c r="M6" i="8" s="1"/>
  <c r="R50" i="1"/>
  <c r="L5" i="8"/>
  <c r="M5" i="8" s="1"/>
  <c r="N7" i="8"/>
  <c r="U24" i="1"/>
  <c r="T24" i="1"/>
  <c r="P24" i="1"/>
  <c r="J55" i="1" s="1"/>
  <c r="O24" i="1"/>
  <c r="N24" i="1"/>
  <c r="M24" i="1"/>
  <c r="L24" i="1"/>
  <c r="K24" i="1"/>
  <c r="G55" i="1" s="1"/>
  <c r="U19" i="1"/>
  <c r="T19" i="1"/>
  <c r="P19" i="1"/>
  <c r="O19" i="1"/>
  <c r="L19" i="1"/>
  <c r="K19" i="1"/>
  <c r="J19" i="1"/>
  <c r="I19" i="1"/>
  <c r="H19" i="1"/>
  <c r="G19" i="1"/>
  <c r="F19" i="1"/>
  <c r="E19" i="1"/>
  <c r="E36" i="1" s="1"/>
  <c r="V18" i="1"/>
  <c r="V17" i="1"/>
  <c r="V16" i="1"/>
  <c r="V15" i="1"/>
  <c r="V12" i="1"/>
  <c r="V11" i="1"/>
  <c r="V10" i="1"/>
  <c r="V9" i="1"/>
  <c r="V8" i="1"/>
  <c r="V7" i="1"/>
  <c r="I4" i="8" l="1"/>
  <c r="I16" i="8" s="1"/>
  <c r="F49" i="1"/>
  <c r="H49" i="1"/>
  <c r="H55" i="1" s="1"/>
  <c r="I56" i="1" s="1"/>
  <c r="I49" i="1"/>
  <c r="I55" i="1" s="1"/>
  <c r="F55" i="1"/>
  <c r="H4" i="8"/>
  <c r="K16" i="8"/>
  <c r="G4" i="8"/>
  <c r="V24" i="1"/>
  <c r="H36" i="1"/>
  <c r="N36" i="1"/>
  <c r="P36" i="1"/>
  <c r="K36" i="1"/>
  <c r="G36" i="1"/>
  <c r="W33" i="1"/>
  <c r="W35" i="1"/>
  <c r="I36" i="1"/>
  <c r="L36" i="1"/>
  <c r="T36" i="1"/>
  <c r="T37" i="1" s="1"/>
  <c r="F36" i="1"/>
  <c r="J36" i="1"/>
  <c r="M36" i="1"/>
  <c r="M37" i="1" s="1"/>
  <c r="O36" i="1"/>
  <c r="U36" i="1"/>
  <c r="U37" i="1" s="1"/>
  <c r="V19" i="1"/>
  <c r="W34" i="1"/>
  <c r="E28" i="8" l="1"/>
  <c r="G28" i="8" s="1"/>
  <c r="I30" i="10"/>
  <c r="K37" i="1"/>
  <c r="G37" i="1"/>
  <c r="O37" i="1"/>
  <c r="J37" i="1"/>
  <c r="H16" i="8"/>
  <c r="G16" i="8"/>
  <c r="N12" i="8"/>
  <c r="N13" i="8"/>
  <c r="W27" i="1"/>
  <c r="V36" i="1"/>
  <c r="V45" i="1" s="1"/>
  <c r="W24" i="1"/>
  <c r="H66" i="1" l="1"/>
  <c r="G66" i="1"/>
  <c r="E66" i="1"/>
  <c r="F66" i="1"/>
  <c r="N30" i="10"/>
  <c r="I33" i="10"/>
  <c r="C22" i="8"/>
  <c r="W36" i="1"/>
  <c r="X37" i="1" s="1"/>
  <c r="N33" i="10" l="1"/>
  <c r="C36" i="10"/>
  <c r="I61" i="1"/>
  <c r="I59" i="1"/>
  <c r="I60" i="1"/>
  <c r="I58" i="1"/>
  <c r="R49" i="1" l="1"/>
  <c r="R55" i="1" s="1"/>
  <c r="D67" i="1" s="1"/>
  <c r="K67" i="1" s="1"/>
  <c r="K71" i="1" s="1"/>
  <c r="L71" i="1" s="1"/>
  <c r="L4" i="8"/>
  <c r="D31" i="8" s="1"/>
  <c r="D45" i="8" s="1"/>
  <c r="Q49" i="1"/>
  <c r="Q52" i="1"/>
  <c r="S52" i="1" s="1"/>
  <c r="Q53" i="1"/>
  <c r="S53" i="1" s="1"/>
  <c r="Q54" i="1"/>
  <c r="S54" i="1" s="1"/>
  <c r="H56" i="1" s="1"/>
  <c r="Q51" i="1"/>
  <c r="S51" i="1" s="1"/>
  <c r="Q50" i="1"/>
  <c r="S50" i="1" s="1"/>
  <c r="G31" i="8" l="1"/>
  <c r="G33" i="8" s="1"/>
  <c r="D38" i="8"/>
  <c r="H69" i="1"/>
  <c r="G69" i="1"/>
  <c r="E69" i="1"/>
  <c r="F69" i="1"/>
  <c r="D71" i="1"/>
  <c r="H67" i="1"/>
  <c r="P67" i="1" s="1"/>
  <c r="F67" i="1"/>
  <c r="G67" i="1"/>
  <c r="O67" i="1" s="1"/>
  <c r="E67" i="1"/>
  <c r="M67" i="1" s="1"/>
  <c r="G56" i="1"/>
  <c r="G59" i="1" s="1"/>
  <c r="S49" i="1"/>
  <c r="H59" i="1"/>
  <c r="H61" i="1"/>
  <c r="H58" i="1"/>
  <c r="M4" i="8"/>
  <c r="L16" i="8"/>
  <c r="H60" i="1"/>
  <c r="Q55" i="1"/>
  <c r="G38" i="8" l="1"/>
  <c r="G40" i="8" s="1"/>
  <c r="G45" i="8"/>
  <c r="G47" i="8" s="1"/>
  <c r="F56" i="1"/>
  <c r="F61" i="1" s="1"/>
  <c r="S55" i="1"/>
  <c r="F71" i="1"/>
  <c r="N67" i="1"/>
  <c r="H71" i="1"/>
  <c r="G71" i="1"/>
  <c r="E71" i="1"/>
  <c r="G58" i="1"/>
  <c r="G61" i="1"/>
  <c r="G60" i="1"/>
  <c r="C23" i="8"/>
  <c r="C25" i="8" s="1"/>
  <c r="M16" i="8"/>
  <c r="M20" i="8" s="1"/>
  <c r="N4" i="8"/>
  <c r="N16" i="8" s="1"/>
  <c r="E60" i="1"/>
  <c r="E58" i="1"/>
  <c r="E59" i="1"/>
  <c r="E61" i="1"/>
  <c r="G49" i="8" l="1"/>
  <c r="F60" i="1"/>
  <c r="F59" i="1"/>
  <c r="F58" i="1"/>
</calcChain>
</file>

<file path=xl/sharedStrings.xml><?xml version="1.0" encoding="utf-8"?>
<sst xmlns="http://schemas.openxmlformats.org/spreadsheetml/2006/main" count="330" uniqueCount="134">
  <si>
    <t xml:space="preserve">Country </t>
  </si>
  <si>
    <t>Region</t>
  </si>
  <si>
    <t>Migration</t>
  </si>
  <si>
    <t>SF</t>
  </si>
  <si>
    <t>AMS</t>
  </si>
  <si>
    <t>India</t>
  </si>
  <si>
    <t>ME</t>
  </si>
  <si>
    <t>UAE</t>
  </si>
  <si>
    <t>OMAN</t>
  </si>
  <si>
    <t>QATAR</t>
  </si>
  <si>
    <t>KSA</t>
  </si>
  <si>
    <t>Europe</t>
  </si>
  <si>
    <t>Switzerland</t>
  </si>
  <si>
    <t>Country</t>
  </si>
  <si>
    <t>India ( West)</t>
  </si>
  <si>
    <t>India (South)</t>
  </si>
  <si>
    <t>India ( N &amp; E)</t>
  </si>
  <si>
    <t>Licences</t>
  </si>
  <si>
    <t>No Of Deals</t>
  </si>
  <si>
    <t>Deal Size</t>
  </si>
  <si>
    <t>Total</t>
  </si>
  <si>
    <t xml:space="preserve">All Amt in Lacs </t>
  </si>
  <si>
    <t xml:space="preserve">Amount </t>
  </si>
  <si>
    <t>Avg deal size -&gt; Lacs</t>
  </si>
  <si>
    <t>Gross Total</t>
  </si>
  <si>
    <t xml:space="preserve">Global Private Business and Overseas Government </t>
  </si>
  <si>
    <t>India- West</t>
  </si>
  <si>
    <t>India- South</t>
  </si>
  <si>
    <t>India-North</t>
  </si>
  <si>
    <t xml:space="preserve">Total </t>
  </si>
  <si>
    <t>Sr no</t>
  </si>
  <si>
    <t>Total Target</t>
  </si>
  <si>
    <t>Net New</t>
  </si>
  <si>
    <t>Qatar</t>
  </si>
  <si>
    <t>South</t>
  </si>
  <si>
    <t>West</t>
  </si>
  <si>
    <t>North</t>
  </si>
  <si>
    <t>Sales Person</t>
  </si>
  <si>
    <t xml:space="preserve">S4HANA </t>
  </si>
  <si>
    <t>Analytics (SAC)</t>
  </si>
  <si>
    <t xml:space="preserve">ME </t>
  </si>
  <si>
    <t>USA</t>
  </si>
  <si>
    <t>Existing Customer Name</t>
  </si>
  <si>
    <t>Total(INR)</t>
  </si>
  <si>
    <t xml:space="preserve">ME
</t>
  </si>
  <si>
    <t>Analytics(SAC)</t>
  </si>
  <si>
    <t xml:space="preserve">India
</t>
  </si>
  <si>
    <t>UP</t>
  </si>
  <si>
    <t>Others</t>
  </si>
  <si>
    <t>CR</t>
  </si>
  <si>
    <t>Analytics</t>
  </si>
  <si>
    <t>Oman</t>
  </si>
  <si>
    <t>Kuwait</t>
  </si>
  <si>
    <t>UK</t>
  </si>
  <si>
    <t>Ariba</t>
  </si>
  <si>
    <t>Q1</t>
  </si>
  <si>
    <t>Nishant</t>
  </si>
  <si>
    <t>Q2</t>
  </si>
  <si>
    <t>Q3</t>
  </si>
  <si>
    <t>Q4</t>
  </si>
  <si>
    <t>Vijay</t>
  </si>
  <si>
    <t>Total Value</t>
  </si>
  <si>
    <t>Avg years</t>
  </si>
  <si>
    <t>Summary Region</t>
  </si>
  <si>
    <t>Sales Plan for 2023-2024</t>
  </si>
  <si>
    <t>Others (VP, SC, BT, RPA)</t>
  </si>
  <si>
    <t>Parag</t>
  </si>
  <si>
    <t>Sales Team Target FY 23-24</t>
  </si>
  <si>
    <t>Comm 20%</t>
  </si>
  <si>
    <t>Licenses ( Commisison)</t>
  </si>
  <si>
    <t>Licenses Commission</t>
  </si>
  <si>
    <t>Alkifah</t>
  </si>
  <si>
    <t>Amey</t>
  </si>
  <si>
    <t>Ashoka AMC</t>
  </si>
  <si>
    <t>BEC AMC</t>
  </si>
  <si>
    <t>BEL</t>
  </si>
  <si>
    <t>CUBE AMC</t>
  </si>
  <si>
    <t>Deepak</t>
  </si>
  <si>
    <t>EIH</t>
  </si>
  <si>
    <t>HCC</t>
  </si>
  <si>
    <t>INDINFRAVIT</t>
  </si>
  <si>
    <t>KCC</t>
  </si>
  <si>
    <t>Kinjal AMC</t>
  </si>
  <si>
    <t>LODHA AMS</t>
  </si>
  <si>
    <t>M3M</t>
  </si>
  <si>
    <t>MAX ESTATES</t>
  </si>
  <si>
    <t>Mohsin Haider Darwish (MHD)</t>
  </si>
  <si>
    <t>Pacific AMC</t>
  </si>
  <si>
    <t>PATEL ENGINEERING</t>
  </si>
  <si>
    <t>RDPL</t>
  </si>
  <si>
    <t>Runwal AMC</t>
  </si>
  <si>
    <t>SENTRISE (Nambiar) AMC</t>
  </si>
  <si>
    <t>Steiner AG - Prime</t>
  </si>
  <si>
    <t>Swastik</t>
  </si>
  <si>
    <t>TATA PROJECTS AIRPORT</t>
  </si>
  <si>
    <t>TRIL URBAN AMC</t>
  </si>
  <si>
    <t>WeWork AMC</t>
  </si>
  <si>
    <t>URC Constructions</t>
  </si>
  <si>
    <t>Suntek</t>
  </si>
  <si>
    <t>Implementation</t>
  </si>
  <si>
    <t>Support</t>
  </si>
  <si>
    <t>Ashok</t>
  </si>
  <si>
    <t>Nikunj</t>
  </si>
  <si>
    <t>Enhancements/ BT/VP/Analytics/Rollout</t>
  </si>
  <si>
    <t>Prospective - West</t>
  </si>
  <si>
    <t>Prospective - North</t>
  </si>
  <si>
    <t>Prospective - South</t>
  </si>
  <si>
    <t>New Sol</t>
  </si>
  <si>
    <t>S/4 Hana</t>
  </si>
  <si>
    <t>Total- Services</t>
  </si>
  <si>
    <t>Cloud H/w</t>
  </si>
  <si>
    <t>India West</t>
  </si>
  <si>
    <t>India South</t>
  </si>
  <si>
    <t>ME (All)</t>
  </si>
  <si>
    <t>Other Countries</t>
  </si>
  <si>
    <t>%</t>
  </si>
  <si>
    <t>Ind</t>
  </si>
  <si>
    <t>OC</t>
  </si>
  <si>
    <t>New solutions</t>
  </si>
  <si>
    <t>India ( North )</t>
  </si>
  <si>
    <t xml:space="preserve">India North </t>
  </si>
  <si>
    <t>Order booked: Net new - India  as per Annual Plan or revised target</t>
  </si>
  <si>
    <t>Order booked: Net New-ME as per Annual Plan or revised target</t>
  </si>
  <si>
    <t>Order booked: Net New VP, RPA, SC , BT in all Geographies as per Annual Plan or revised target</t>
  </si>
  <si>
    <t>Order booked: Existing Customer SAP-India -  as per Annual Plan or revised target</t>
  </si>
  <si>
    <t>Order booked: Licence India SAP as per Annual Plan or revised target</t>
  </si>
  <si>
    <t>New New</t>
  </si>
  <si>
    <t>License</t>
  </si>
  <si>
    <t>Gnanesh</t>
  </si>
  <si>
    <t>Saurabh</t>
  </si>
  <si>
    <t>Other</t>
  </si>
  <si>
    <t>Special</t>
  </si>
  <si>
    <t>Snehal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</si>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</sst>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9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2">
    <xf numFmtId="0" fontId="0" fillId="0" borderId="0" xfId="0"/>
    <xf numFmtId="0" fontId="0" fillId="0" borderId="3" xfId="0" applyBorder="1"/>
    <xf numFmtId="0" fontId="0" fillId="0" borderId="6" xfId="0" applyBorder="1"/>
    <xf numFmtId="0" fontId="0" fillId="0" borderId="23" xfId="0" applyBorder="1"/>
    <xf numFmtId="164" fontId="0" fillId="0" borderId="23" xfId="1" applyNumberFormat="1" applyFont="1" applyFill="1" applyBorder="1"/>
    <xf numFmtId="164" fontId="0" fillId="0" borderId="6" xfId="1" applyNumberFormat="1" applyFont="1" applyFill="1" applyBorder="1"/>
    <xf numFmtId="0" fontId="0" fillId="0" borderId="1" xfId="0" applyBorder="1"/>
    <xf numFmtId="0" fontId="0" fillId="0" borderId="11" xfId="0" applyBorder="1"/>
    <xf numFmtId="164" fontId="0" fillId="0" borderId="2" xfId="1" applyNumberFormat="1" applyFont="1" applyFill="1" applyBorder="1"/>
    <xf numFmtId="0" fontId="0" fillId="0" borderId="15" xfId="0" applyBorder="1"/>
    <xf numFmtId="0" fontId="0" fillId="0" borderId="16" xfId="0" applyBorder="1"/>
    <xf numFmtId="164" fontId="0" fillId="0" borderId="16" xfId="1" applyNumberFormat="1" applyFont="1" applyFill="1" applyBorder="1"/>
    <xf numFmtId="164" fontId="4" fillId="0" borderId="16" xfId="1" applyNumberFormat="1" applyFont="1" applyFill="1" applyBorder="1"/>
    <xf numFmtId="164" fontId="0" fillId="0" borderId="20" xfId="1" applyNumberFormat="1" applyFont="1" applyFill="1" applyBorder="1"/>
    <xf numFmtId="164" fontId="0" fillId="0" borderId="21" xfId="1" applyNumberFormat="1" applyFont="1" applyFill="1" applyBorder="1"/>
    <xf numFmtId="164" fontId="0" fillId="0" borderId="19" xfId="1" applyNumberFormat="1" applyFont="1" applyFill="1" applyBorder="1"/>
    <xf numFmtId="164" fontId="0" fillId="0" borderId="10" xfId="1" applyNumberFormat="1" applyFont="1" applyFill="1" applyBorder="1"/>
    <xf numFmtId="164" fontId="0" fillId="0" borderId="30" xfId="1" applyNumberFormat="1" applyFont="1" applyFill="1" applyBorder="1"/>
    <xf numFmtId="164" fontId="2" fillId="0" borderId="27" xfId="1" applyNumberFormat="1" applyFont="1" applyFill="1" applyBorder="1"/>
    <xf numFmtId="164" fontId="2" fillId="0" borderId="29" xfId="1" applyNumberFormat="1" applyFont="1" applyFill="1" applyBorder="1"/>
    <xf numFmtId="164" fontId="2" fillId="0" borderId="28" xfId="1" applyNumberFormat="1" applyFont="1" applyFill="1" applyBorder="1"/>
    <xf numFmtId="164" fontId="2" fillId="0" borderId="9" xfId="1" applyNumberFormat="1" applyFont="1" applyFill="1" applyBorder="1"/>
    <xf numFmtId="164" fontId="5" fillId="0" borderId="23" xfId="1" applyNumberFormat="1" applyFont="1" applyFill="1" applyBorder="1"/>
    <xf numFmtId="164" fontId="5" fillId="0" borderId="3" xfId="1" applyNumberFormat="1" applyFont="1" applyFill="1" applyBorder="1"/>
    <xf numFmtId="164" fontId="2" fillId="0" borderId="8" xfId="0" applyNumberFormat="1" applyFont="1" applyBorder="1"/>
    <xf numFmtId="164" fontId="2" fillId="0" borderId="17" xfId="0" applyNumberFormat="1" applyFont="1" applyBorder="1"/>
    <xf numFmtId="0" fontId="0" fillId="3" borderId="14" xfId="0" applyFill="1" applyBorder="1"/>
    <xf numFmtId="0" fontId="0" fillId="3" borderId="12" xfId="0" applyFill="1" applyBorder="1"/>
    <xf numFmtId="164" fontId="1" fillId="4" borderId="7" xfId="1" applyNumberFormat="1" applyFont="1" applyFill="1" applyBorder="1"/>
    <xf numFmtId="0" fontId="0" fillId="4" borderId="31" xfId="0" applyFill="1" applyBorder="1"/>
    <xf numFmtId="164" fontId="1" fillId="4" borderId="6" xfId="1" applyNumberFormat="1" applyFont="1" applyFill="1" applyBorder="1"/>
    <xf numFmtId="164" fontId="2" fillId="4" borderId="2" xfId="1" applyNumberFormat="1" applyFont="1" applyFill="1" applyBorder="1"/>
    <xf numFmtId="0" fontId="2" fillId="4" borderId="8" xfId="0" applyFont="1" applyFill="1" applyBorder="1"/>
    <xf numFmtId="164" fontId="2" fillId="4" borderId="10" xfId="1" applyNumberFormat="1" applyFont="1" applyFill="1" applyBorder="1"/>
    <xf numFmtId="164" fontId="2" fillId="4" borderId="9" xfId="1" applyNumberFormat="1" applyFont="1" applyFill="1" applyBorder="1"/>
    <xf numFmtId="0" fontId="2" fillId="2" borderId="2" xfId="0" applyFont="1" applyFill="1" applyBorder="1"/>
    <xf numFmtId="0" fontId="2" fillId="2" borderId="10" xfId="0" applyFont="1" applyFill="1" applyBorder="1"/>
    <xf numFmtId="0" fontId="0" fillId="2" borderId="9" xfId="0" applyFill="1" applyBorder="1"/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43" fontId="2" fillId="2" borderId="2" xfId="0" applyNumberFormat="1" applyFont="1" applyFill="1" applyBorder="1"/>
    <xf numFmtId="0" fontId="2" fillId="2" borderId="8" xfId="0" applyFont="1" applyFill="1" applyBorder="1"/>
    <xf numFmtId="0" fontId="6" fillId="0" borderId="0" xfId="0" applyFont="1"/>
    <xf numFmtId="0" fontId="3" fillId="0" borderId="0" xfId="0" applyFont="1"/>
    <xf numFmtId="0" fontId="0" fillId="0" borderId="1" xfId="0" applyBorder="1" applyAlignment="1">
      <alignment horizontal="left"/>
    </xf>
    <xf numFmtId="0" fontId="0" fillId="0" borderId="15" xfId="0" applyBorder="1" applyAlignment="1">
      <alignment horizontal="left"/>
    </xf>
    <xf numFmtId="164" fontId="2" fillId="3" borderId="14" xfId="1" applyNumberFormat="1" applyFont="1" applyFill="1" applyBorder="1"/>
    <xf numFmtId="0" fontId="2" fillId="0" borderId="0" xfId="0" applyFont="1"/>
    <xf numFmtId="0" fontId="0" fillId="0" borderId="3" xfId="0" applyBorder="1" applyAlignment="1">
      <alignment horizontal="center" wrapText="1"/>
    </xf>
    <xf numFmtId="0" fontId="2" fillId="0" borderId="3" xfId="0" applyFont="1" applyBorder="1"/>
    <xf numFmtId="165" fontId="0" fillId="0" borderId="0" xfId="0" applyNumberFormat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0" fillId="0" borderId="34" xfId="0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37" xfId="0" applyBorder="1"/>
    <xf numFmtId="0" fontId="0" fillId="0" borderId="7" xfId="0" applyBorder="1" applyAlignment="1">
      <alignment horizontal="center" vertical="top" wrapText="1"/>
    </xf>
    <xf numFmtId="0" fontId="0" fillId="0" borderId="3" xfId="0" applyBorder="1" applyAlignment="1">
      <alignment vertical="center" wrapText="1"/>
    </xf>
    <xf numFmtId="0" fontId="2" fillId="0" borderId="0" xfId="0" applyFont="1" applyAlignment="1">
      <alignment vertical="top"/>
    </xf>
    <xf numFmtId="164" fontId="5" fillId="0" borderId="20" xfId="1" applyNumberFormat="1" applyFont="1" applyFill="1" applyBorder="1"/>
    <xf numFmtId="164" fontId="5" fillId="0" borderId="21" xfId="1" applyNumberFormat="1" applyFont="1" applyFill="1" applyBorder="1"/>
    <xf numFmtId="164" fontId="4" fillId="0" borderId="10" xfId="1" applyNumberFormat="1" applyFont="1" applyFill="1" applyBorder="1"/>
    <xf numFmtId="0" fontId="0" fillId="2" borderId="11" xfId="0" applyFill="1" applyBorder="1" applyAlignment="1">
      <alignment horizontal="center"/>
    </xf>
    <xf numFmtId="164" fontId="5" fillId="0" borderId="39" xfId="1" applyNumberFormat="1" applyFont="1" applyFill="1" applyBorder="1"/>
    <xf numFmtId="164" fontId="5" fillId="0" borderId="40" xfId="1" applyNumberFormat="1" applyFont="1" applyFill="1" applyBorder="1"/>
    <xf numFmtId="164" fontId="0" fillId="0" borderId="41" xfId="1" applyNumberFormat="1" applyFont="1" applyFill="1" applyBorder="1"/>
    <xf numFmtId="164" fontId="0" fillId="0" borderId="11" xfId="1" applyNumberFormat="1" applyFont="1" applyFill="1" applyBorder="1"/>
    <xf numFmtId="164" fontId="0" fillId="0" borderId="43" xfId="1" applyNumberFormat="1" applyFont="1" applyFill="1" applyBorder="1"/>
    <xf numFmtId="164" fontId="2" fillId="4" borderId="11" xfId="1" applyNumberFormat="1" applyFont="1" applyFill="1" applyBorder="1"/>
    <xf numFmtId="0" fontId="0" fillId="2" borderId="8" xfId="0" applyFill="1" applyBorder="1" applyAlignment="1">
      <alignment horizontal="center"/>
    </xf>
    <xf numFmtId="164" fontId="5" fillId="0" borderId="44" xfId="1" applyNumberFormat="1" applyFont="1" applyFill="1" applyBorder="1"/>
    <xf numFmtId="164" fontId="5" fillId="0" borderId="24" xfId="1" applyNumberFormat="1" applyFont="1" applyFill="1" applyBorder="1"/>
    <xf numFmtId="164" fontId="5" fillId="0" borderId="45" xfId="1" applyNumberFormat="1" applyFont="1" applyFill="1" applyBorder="1"/>
    <xf numFmtId="164" fontId="5" fillId="0" borderId="26" xfId="1" applyNumberFormat="1" applyFont="1" applyFill="1" applyBorder="1"/>
    <xf numFmtId="164" fontId="0" fillId="0" borderId="18" xfId="1" applyNumberFormat="1" applyFont="1" applyFill="1" applyBorder="1"/>
    <xf numFmtId="164" fontId="0" fillId="0" borderId="25" xfId="1" applyNumberFormat="1" applyFont="1" applyFill="1" applyBorder="1"/>
    <xf numFmtId="164" fontId="0" fillId="0" borderId="1" xfId="1" applyNumberFormat="1" applyFont="1" applyFill="1" applyBorder="1"/>
    <xf numFmtId="164" fontId="0" fillId="0" borderId="8" xfId="1" applyNumberFormat="1" applyFont="1" applyFill="1" applyBorder="1"/>
    <xf numFmtId="164" fontId="0" fillId="0" borderId="15" xfId="1" applyNumberFormat="1" applyFont="1" applyFill="1" applyBorder="1"/>
    <xf numFmtId="164" fontId="0" fillId="0" borderId="17" xfId="1" applyNumberFormat="1" applyFont="1" applyFill="1" applyBorder="1"/>
    <xf numFmtId="164" fontId="2" fillId="4" borderId="1" xfId="1" applyNumberFormat="1" applyFont="1" applyFill="1" applyBorder="1"/>
    <xf numFmtId="164" fontId="2" fillId="4" borderId="8" xfId="1" applyNumberFormat="1" applyFont="1" applyFill="1" applyBorder="1"/>
    <xf numFmtId="0" fontId="2" fillId="2" borderId="13" xfId="0" applyFont="1" applyFill="1" applyBorder="1"/>
    <xf numFmtId="0" fontId="0" fillId="2" borderId="13" xfId="0" applyFill="1" applyBorder="1"/>
    <xf numFmtId="0" fontId="0" fillId="0" borderId="20" xfId="0" applyBorder="1"/>
    <xf numFmtId="0" fontId="0" fillId="0" borderId="21" xfId="0" applyBorder="1"/>
    <xf numFmtId="0" fontId="0" fillId="0" borderId="36" xfId="0" applyBorder="1"/>
    <xf numFmtId="0" fontId="0" fillId="0" borderId="14" xfId="0" applyBorder="1"/>
    <xf numFmtId="0" fontId="0" fillId="0" borderId="30" xfId="0" applyBorder="1"/>
    <xf numFmtId="0" fontId="0" fillId="6" borderId="20" xfId="0" applyFill="1" applyBorder="1"/>
    <xf numFmtId="164" fontId="0" fillId="6" borderId="44" xfId="1" applyNumberFormat="1" applyFont="1" applyFill="1" applyBorder="1"/>
    <xf numFmtId="164" fontId="0" fillId="6" borderId="23" xfId="1" applyNumberFormat="1" applyFont="1" applyFill="1" applyBorder="1"/>
    <xf numFmtId="164" fontId="0" fillId="6" borderId="24" xfId="1" applyNumberFormat="1" applyFont="1" applyFill="1" applyBorder="1"/>
    <xf numFmtId="0" fontId="0" fillId="6" borderId="21" xfId="0" applyFill="1" applyBorder="1"/>
    <xf numFmtId="164" fontId="0" fillId="6" borderId="45" xfId="1" applyNumberFormat="1" applyFont="1" applyFill="1" applyBorder="1"/>
    <xf numFmtId="164" fontId="0" fillId="6" borderId="3" xfId="1" applyNumberFormat="1" applyFont="1" applyFill="1" applyBorder="1"/>
    <xf numFmtId="164" fontId="0" fillId="6" borderId="26" xfId="1" applyNumberFormat="1" applyFont="1" applyFill="1" applyBorder="1"/>
    <xf numFmtId="0" fontId="0" fillId="6" borderId="35" xfId="0" applyFill="1" applyBorder="1"/>
    <xf numFmtId="164" fontId="0" fillId="6" borderId="34" xfId="1" applyNumberFormat="1" applyFont="1" applyFill="1" applyBorder="1"/>
    <xf numFmtId="164" fontId="0" fillId="6" borderId="38" xfId="1" applyNumberFormat="1" applyFont="1" applyFill="1" applyBorder="1"/>
    <xf numFmtId="0" fontId="0" fillId="6" borderId="19" xfId="0" applyFill="1" applyBorder="1"/>
    <xf numFmtId="164" fontId="0" fillId="6" borderId="18" xfId="1" applyNumberFormat="1" applyFont="1" applyFill="1" applyBorder="1"/>
    <xf numFmtId="164" fontId="0" fillId="6" borderId="6" xfId="1" applyNumberFormat="1" applyFont="1" applyFill="1" applyBorder="1"/>
    <xf numFmtId="164" fontId="0" fillId="6" borderId="25" xfId="1" applyNumberFormat="1" applyFont="1" applyFill="1" applyBorder="1"/>
    <xf numFmtId="164" fontId="0" fillId="6" borderId="39" xfId="1" applyNumberFormat="1" applyFont="1" applyFill="1" applyBorder="1"/>
    <xf numFmtId="164" fontId="0" fillId="6" borderId="20" xfId="1" applyNumberFormat="1" applyFont="1" applyFill="1" applyBorder="1"/>
    <xf numFmtId="164" fontId="2" fillId="6" borderId="27" xfId="1" applyNumberFormat="1" applyFont="1" applyFill="1" applyBorder="1"/>
    <xf numFmtId="164" fontId="0" fillId="6" borderId="40" xfId="1" applyNumberFormat="1" applyFont="1" applyFill="1" applyBorder="1"/>
    <xf numFmtId="164" fontId="0" fillId="6" borderId="21" xfId="1" applyNumberFormat="1" applyFont="1" applyFill="1" applyBorder="1"/>
    <xf numFmtId="164" fontId="2" fillId="6" borderId="29" xfId="1" applyNumberFormat="1" applyFont="1" applyFill="1" applyBorder="1"/>
    <xf numFmtId="164" fontId="0" fillId="6" borderId="42" xfId="1" applyNumberFormat="1" applyFont="1" applyFill="1" applyBorder="1"/>
    <xf numFmtId="164" fontId="0" fillId="6" borderId="35" xfId="1" applyNumberFormat="1" applyFont="1" applyFill="1" applyBorder="1"/>
    <xf numFmtId="164" fontId="0" fillId="6" borderId="33" xfId="1" applyNumberFormat="1" applyFont="1" applyFill="1" applyBorder="1"/>
    <xf numFmtId="164" fontId="0" fillId="6" borderId="41" xfId="1" applyNumberFormat="1" applyFont="1" applyFill="1" applyBorder="1"/>
    <xf numFmtId="164" fontId="0" fillId="6" borderId="19" xfId="1" applyNumberFormat="1" applyFont="1" applyFill="1" applyBorder="1"/>
    <xf numFmtId="164" fontId="2" fillId="6" borderId="28" xfId="1" applyNumberFormat="1" applyFont="1" applyFill="1" applyBorder="1"/>
    <xf numFmtId="0" fontId="0" fillId="6" borderId="23" xfId="0" applyFill="1" applyBorder="1"/>
    <xf numFmtId="0" fontId="0" fillId="6" borderId="3" xfId="0" applyFill="1" applyBorder="1"/>
    <xf numFmtId="0" fontId="0" fillId="6" borderId="34" xfId="0" applyFill="1" applyBorder="1"/>
    <xf numFmtId="0" fontId="0" fillId="6" borderId="6" xfId="0" applyFill="1" applyBorder="1"/>
    <xf numFmtId="164" fontId="1" fillId="4" borderId="3" xfId="1" applyNumberFormat="1" applyFont="1" applyFill="1" applyBorder="1"/>
    <xf numFmtId="0" fontId="0" fillId="4" borderId="3" xfId="0" applyFill="1" applyBorder="1"/>
    <xf numFmtId="0" fontId="0" fillId="4" borderId="26" xfId="0" applyFill="1" applyBorder="1"/>
    <xf numFmtId="0" fontId="0" fillId="4" borderId="6" xfId="0" applyFill="1" applyBorder="1"/>
    <xf numFmtId="164" fontId="2" fillId="4" borderId="25" xfId="0" applyNumberFormat="1" applyFont="1" applyFill="1" applyBorder="1"/>
    <xf numFmtId="164" fontId="0" fillId="4" borderId="2" xfId="1" applyNumberFormat="1" applyFont="1" applyFill="1" applyBorder="1"/>
    <xf numFmtId="164" fontId="0" fillId="0" borderId="0" xfId="0" applyNumberFormat="1"/>
    <xf numFmtId="0" fontId="0" fillId="10" borderId="19" xfId="0" applyFill="1" applyBorder="1"/>
    <xf numFmtId="164" fontId="5" fillId="10" borderId="18" xfId="1" applyNumberFormat="1" applyFont="1" applyFill="1" applyBorder="1"/>
    <xf numFmtId="164" fontId="5" fillId="10" borderId="6" xfId="1" applyNumberFormat="1" applyFont="1" applyFill="1" applyBorder="1"/>
    <xf numFmtId="164" fontId="5" fillId="10" borderId="25" xfId="1" applyNumberFormat="1" applyFont="1" applyFill="1" applyBorder="1"/>
    <xf numFmtId="164" fontId="5" fillId="10" borderId="41" xfId="1" applyNumberFormat="1" applyFont="1" applyFill="1" applyBorder="1"/>
    <xf numFmtId="164" fontId="5" fillId="10" borderId="19" xfId="1" applyNumberFormat="1" applyFont="1" applyFill="1" applyBorder="1"/>
    <xf numFmtId="164" fontId="0" fillId="10" borderId="19" xfId="1" applyNumberFormat="1" applyFont="1" applyFill="1" applyBorder="1"/>
    <xf numFmtId="164" fontId="2" fillId="10" borderId="28" xfId="1" applyNumberFormat="1" applyFont="1" applyFill="1" applyBorder="1"/>
    <xf numFmtId="0" fontId="0" fillId="10" borderId="0" xfId="0" applyFill="1"/>
    <xf numFmtId="0" fontId="0" fillId="0" borderId="45" xfId="0" applyBorder="1" applyAlignment="1">
      <alignment vertical="center"/>
    </xf>
    <xf numFmtId="0" fontId="0" fillId="0" borderId="45" xfId="0" applyBorder="1" applyAlignment="1">
      <alignment horizontal="left"/>
    </xf>
    <xf numFmtId="0" fontId="0" fillId="0" borderId="33" xfId="0" applyBorder="1" applyAlignment="1">
      <alignment horizontal="center" vertical="center" wrapText="1"/>
    </xf>
    <xf numFmtId="10" fontId="2" fillId="4" borderId="0" xfId="3" applyNumberFormat="1" applyFont="1" applyFill="1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/>
    <xf numFmtId="0" fontId="2" fillId="2" borderId="8" xfId="0" applyFont="1" applyFill="1" applyBorder="1" applyAlignment="1">
      <alignment vertical="center" wrapText="1"/>
    </xf>
    <xf numFmtId="164" fontId="0" fillId="0" borderId="7" xfId="1" applyNumberFormat="1" applyFont="1" applyBorder="1" applyAlignment="1">
      <alignment horizontal="center" vertical="top" wrapText="1"/>
    </xf>
    <xf numFmtId="164" fontId="0" fillId="5" borderId="7" xfId="1" applyNumberFormat="1" applyFont="1" applyFill="1" applyBorder="1" applyAlignment="1">
      <alignment horizontal="center" wrapText="1"/>
    </xf>
    <xf numFmtId="164" fontId="0" fillId="0" borderId="3" xfId="1" applyNumberFormat="1" applyFont="1" applyBorder="1" applyAlignment="1">
      <alignment horizontal="center" vertical="top" wrapText="1"/>
    </xf>
    <xf numFmtId="164" fontId="0" fillId="5" borderId="3" xfId="1" applyNumberFormat="1" applyFont="1" applyFill="1" applyBorder="1" applyAlignment="1">
      <alignment horizontal="center" wrapText="1"/>
    </xf>
    <xf numFmtId="164" fontId="0" fillId="5" borderId="26" xfId="1" applyNumberFormat="1" applyFont="1" applyFill="1" applyBorder="1" applyAlignment="1">
      <alignment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4" xfId="0" applyBorder="1" applyAlignment="1">
      <alignment horizontal="center" vertical="top" wrapText="1"/>
    </xf>
    <xf numFmtId="164" fontId="0" fillId="0" borderId="34" xfId="1" applyNumberFormat="1" applyFont="1" applyBorder="1" applyAlignment="1">
      <alignment horizontal="center" vertical="top" wrapText="1"/>
    </xf>
    <xf numFmtId="164" fontId="0" fillId="0" borderId="34" xfId="1" applyNumberFormat="1" applyFont="1" applyBorder="1" applyAlignment="1">
      <alignment horizontal="center" wrapText="1"/>
    </xf>
    <xf numFmtId="164" fontId="0" fillId="5" borderId="38" xfId="1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1" applyNumberFormat="1" applyFont="1" applyFill="1" applyBorder="1" applyAlignment="1">
      <alignment horizontal="center" wrapText="1"/>
    </xf>
    <xf numFmtId="164" fontId="0" fillId="5" borderId="2" xfId="1" applyNumberFormat="1" applyFont="1" applyFill="1" applyBorder="1" applyAlignment="1">
      <alignment horizontal="center" wrapText="1"/>
    </xf>
    <xf numFmtId="164" fontId="2" fillId="5" borderId="8" xfId="1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6" xfId="0" applyFont="1" applyFill="1" applyBorder="1"/>
    <xf numFmtId="0" fontId="2" fillId="0" borderId="25" xfId="0" applyFont="1" applyBorder="1"/>
    <xf numFmtId="0" fontId="2" fillId="9" borderId="44" xfId="0" applyFont="1" applyFill="1" applyBorder="1"/>
    <xf numFmtId="0" fontId="2" fillId="9" borderId="24" xfId="0" applyFont="1" applyFill="1" applyBorder="1"/>
    <xf numFmtId="0" fontId="2" fillId="9" borderId="45" xfId="0" applyFont="1" applyFill="1" applyBorder="1"/>
    <xf numFmtId="0" fontId="2" fillId="9" borderId="26" xfId="0" applyFont="1" applyFill="1" applyBorder="1"/>
    <xf numFmtId="0" fontId="2" fillId="9" borderId="18" xfId="0" applyFont="1" applyFill="1" applyBorder="1"/>
    <xf numFmtId="0" fontId="2" fillId="9" borderId="25" xfId="0" applyFont="1" applyFill="1" applyBorder="1"/>
    <xf numFmtId="49" fontId="7" fillId="0" borderId="3" xfId="0" applyNumberFormat="1" applyFont="1" applyBorder="1" applyAlignment="1">
      <alignment horizontal="left" vertical="top"/>
    </xf>
    <xf numFmtId="49" fontId="7" fillId="6" borderId="3" xfId="0" applyNumberFormat="1" applyFont="1" applyFill="1" applyBorder="1" applyAlignment="1">
      <alignment horizontal="left" vertical="top"/>
    </xf>
    <xf numFmtId="0" fontId="2" fillId="0" borderId="3" xfId="0" applyFont="1" applyBorder="1" applyAlignment="1">
      <alignment wrapText="1"/>
    </xf>
    <xf numFmtId="49" fontId="8" fillId="0" borderId="3" xfId="0" applyNumberFormat="1" applyFont="1" applyBorder="1" applyAlignment="1">
      <alignment horizontal="left" vertical="top"/>
    </xf>
    <xf numFmtId="43" fontId="0" fillId="0" borderId="0" xfId="0" applyNumberFormat="1"/>
    <xf numFmtId="164" fontId="2" fillId="0" borderId="0" xfId="0" applyNumberFormat="1" applyFont="1"/>
    <xf numFmtId="0" fontId="0" fillId="0" borderId="46" xfId="0" applyBorder="1"/>
    <xf numFmtId="0" fontId="0" fillId="0" borderId="47" xfId="0" applyBorder="1"/>
    <xf numFmtId="164" fontId="0" fillId="0" borderId="47" xfId="0" applyNumberFormat="1" applyBorder="1"/>
    <xf numFmtId="164" fontId="0" fillId="0" borderId="48" xfId="0" applyNumberFormat="1" applyBorder="1"/>
    <xf numFmtId="0" fontId="0" fillId="0" borderId="49" xfId="0" applyBorder="1"/>
    <xf numFmtId="0" fontId="0" fillId="3" borderId="0" xfId="0" applyFill="1"/>
    <xf numFmtId="0" fontId="0" fillId="6" borderId="50" xfId="0" applyFill="1" applyBorder="1"/>
    <xf numFmtId="9" fontId="0" fillId="3" borderId="0" xfId="0" applyNumberFormat="1" applyFill="1" applyAlignment="1">
      <alignment horizontal="left"/>
    </xf>
    <xf numFmtId="164" fontId="0" fillId="3" borderId="0" xfId="0" applyNumberFormat="1" applyFill="1"/>
    <xf numFmtId="164" fontId="0" fillId="6" borderId="50" xfId="0" applyNumberFormat="1" applyFill="1" applyBorder="1"/>
    <xf numFmtId="0" fontId="0" fillId="0" borderId="51" xfId="0" applyBorder="1"/>
    <xf numFmtId="0" fontId="0" fillId="0" borderId="32" xfId="0" applyBorder="1"/>
    <xf numFmtId="0" fontId="0" fillId="0" borderId="52" xfId="0" applyBorder="1"/>
    <xf numFmtId="0" fontId="0" fillId="0" borderId="0" xfId="0" applyAlignment="1">
      <alignment wrapText="1"/>
    </xf>
    <xf numFmtId="0" fontId="9" fillId="2" borderId="3" xfId="0" applyFont="1" applyFill="1" applyBorder="1" applyAlignment="1">
      <alignment vertical="center" wrapText="1" readingOrder="1"/>
    </xf>
    <xf numFmtId="164" fontId="0" fillId="0" borderId="3" xfId="0" applyNumberFormat="1" applyBorder="1"/>
    <xf numFmtId="164" fontId="2" fillId="6" borderId="3" xfId="0" applyNumberFormat="1" applyFont="1" applyFill="1" applyBorder="1"/>
    <xf numFmtId="9" fontId="0" fillId="0" borderId="0" xfId="0" applyNumberFormat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6" borderId="1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164" fontId="0" fillId="5" borderId="31" xfId="1" applyNumberFormat="1" applyFont="1" applyFill="1" applyBorder="1" applyAlignment="1">
      <alignment horizontal="center" vertical="center" wrapText="1"/>
    </xf>
    <xf numFmtId="164" fontId="0" fillId="5" borderId="26" xfId="1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1" applyNumberFormat="1" applyFont="1" applyBorder="1" applyAlignment="1">
      <alignment horizontal="center" vertical="top" wrapText="1"/>
    </xf>
    <xf numFmtId="0" fontId="0" fillId="0" borderId="3" xfId="0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1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2" fillId="0" borderId="24" xfId="0" applyNumberFormat="1" applyFont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4" fontId="2" fillId="6" borderId="24" xfId="1" applyNumberFormat="1" applyFont="1" applyFill="1" applyBorder="1" applyAlignment="1">
      <alignment horizontal="center" vertical="center"/>
    </xf>
    <xf numFmtId="164" fontId="2" fillId="6" borderId="26" xfId="1" applyNumberFormat="1" applyFont="1" applyFill="1" applyBorder="1" applyAlignment="1">
      <alignment horizontal="center" vertical="center"/>
    </xf>
    <xf numFmtId="164" fontId="2" fillId="6" borderId="25" xfId="1" applyNumberFormat="1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2" fillId="4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6" borderId="1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Comma 2 8" xfId="2" xr:uid="{00000000-0005-0000-0000-000001000000}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99CC00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9"/>
  <sheetViews>
    <sheetView topLeftCell="A26" workbookViewId="0">
      <selection activeCell="E42" sqref="E42"/>
    </sheetView>
  </sheetViews>
  <sheetFormatPr defaultRowHeight="15" x14ac:dyDescent="0.25"/>
  <cols>
    <col min="2" max="2" width="20.5703125" bestFit="1" customWidth="1"/>
    <col min="3" max="3" width="12.28515625" customWidth="1"/>
    <col min="4" max="4" width="14.85546875" customWidth="1"/>
    <col min="5" max="5" width="21.85546875" customWidth="1"/>
    <col min="6" max="8" width="9.7109375" customWidth="1"/>
    <col min="9" max="11" width="14.85546875" customWidth="1"/>
    <col min="12" max="12" width="10.28515625" customWidth="1"/>
    <col min="13" max="13" width="8.28515625" customWidth="1"/>
    <col min="14" max="14" width="8" customWidth="1"/>
    <col min="15" max="15" width="13.140625" customWidth="1"/>
  </cols>
  <sheetData>
    <row r="1" spans="2:15" ht="15.75" thickBot="1" x14ac:dyDescent="0.3"/>
    <row r="2" spans="2:15" ht="15.75" thickBot="1" x14ac:dyDescent="0.3">
      <c r="E2" s="201" t="s">
        <v>67</v>
      </c>
      <c r="F2" s="202"/>
      <c r="G2" s="202"/>
      <c r="H2" s="202"/>
      <c r="I2" s="202"/>
      <c r="J2" s="202"/>
      <c r="K2" s="202"/>
      <c r="L2" s="202"/>
      <c r="M2" s="202"/>
      <c r="N2" s="203"/>
    </row>
    <row r="3" spans="2:15" ht="30.75" thickBot="1" x14ac:dyDescent="0.3">
      <c r="B3" s="145" t="s">
        <v>1</v>
      </c>
      <c r="C3" s="146" t="s">
        <v>0</v>
      </c>
      <c r="D3" s="146" t="s">
        <v>37</v>
      </c>
      <c r="E3" s="147" t="str">
        <f>'Country &amp; Sol wise NN Target'!E22</f>
        <v xml:space="preserve">S4HANA </v>
      </c>
      <c r="F3" s="148" t="s">
        <v>3</v>
      </c>
      <c r="G3" s="149" t="s">
        <v>54</v>
      </c>
      <c r="H3" s="148" t="s">
        <v>45</v>
      </c>
      <c r="I3" s="148" t="s">
        <v>4</v>
      </c>
      <c r="J3" s="149" t="s">
        <v>2</v>
      </c>
      <c r="K3" s="149" t="s">
        <v>48</v>
      </c>
      <c r="L3" s="150" t="s">
        <v>49</v>
      </c>
      <c r="M3" s="146" t="s">
        <v>20</v>
      </c>
      <c r="N3" s="151" t="s">
        <v>29</v>
      </c>
      <c r="O3" s="61"/>
    </row>
    <row r="4" spans="2:15" x14ac:dyDescent="0.25">
      <c r="B4" s="210" t="s">
        <v>46</v>
      </c>
      <c r="C4" s="143" t="s">
        <v>26</v>
      </c>
      <c r="D4" s="144"/>
      <c r="E4" s="59">
        <f>'Country &amp; Sol wise NN Target'!E24+'Country &amp; Sol wise NN Target'!F24+'Country &amp; Sol wise NN Target'!G24+'Country &amp; Sol wise NN Target'!H24</f>
        <v>600</v>
      </c>
      <c r="F4" s="152">
        <f>'Country &amp; Sol wise NN Target'!I24+'Country &amp; Sol wise NN Target'!J24</f>
        <v>30</v>
      </c>
      <c r="G4" s="152">
        <f>'Country &amp; Sol wise NN Target'!K24+'Country &amp; Sol wise NN Target'!L24</f>
        <v>30</v>
      </c>
      <c r="H4" s="152">
        <f>'Country &amp; Sol wise NN Target'!M24+'Country &amp; Sol wise NN Target'!N24</f>
        <v>35</v>
      </c>
      <c r="I4" s="152">
        <f>'Country &amp; Sol wise NN Target'!O24+'Country &amp; Sol wise NN Target'!P24</f>
        <v>30</v>
      </c>
      <c r="J4" s="152">
        <f>'Country &amp; Sol wise NN Target'!Q24</f>
        <v>25</v>
      </c>
      <c r="K4" s="152">
        <f>'Country &amp; Sol wise NN Target'!R24</f>
        <v>15</v>
      </c>
      <c r="L4" s="152">
        <f ca="1">'CR- Customer list'!C36</f>
        <v>310.25</v>
      </c>
      <c r="M4" s="153">
        <f t="shared" ref="M4:M15" ca="1" si="0">SUM(E4:L4)</f>
        <v>1075.25</v>
      </c>
      <c r="N4" s="212">
        <f ca="1">M4+M5+M6</f>
        <v>2520</v>
      </c>
      <c r="O4" s="204"/>
    </row>
    <row r="5" spans="2:15" x14ac:dyDescent="0.25">
      <c r="B5" s="211"/>
      <c r="C5" s="54" t="s">
        <v>27</v>
      </c>
      <c r="D5" s="50"/>
      <c r="E5" s="54">
        <f>'Country &amp; Sol wise NN Target'!E25+'Country &amp; Sol wise NN Target'!F25+'Country &amp; Sol wise NN Target'!G25+'Country &amp; Sol wise NN Target'!H25</f>
        <v>250</v>
      </c>
      <c r="F5" s="154">
        <f>'Country &amp; Sol wise NN Target'!I25+'Country &amp; Sol wise NN Target'!J25</f>
        <v>30</v>
      </c>
      <c r="G5" s="154">
        <f>'Country &amp; Sol wise NN Target'!K25+'Country &amp; Sol wise NN Target'!L25</f>
        <v>30</v>
      </c>
      <c r="H5" s="154">
        <f>'Country &amp; Sol wise NN Target'!M25+'Country &amp; Sol wise NN Target'!N25</f>
        <v>0</v>
      </c>
      <c r="I5" s="154">
        <f>'Country &amp; Sol wise NN Target'!O25+'Country &amp; Sol wise NN Target'!P25</f>
        <v>60</v>
      </c>
      <c r="J5" s="154">
        <f>'Country &amp; Sol wise NN Target'!Q25</f>
        <v>25</v>
      </c>
      <c r="K5" s="154">
        <f>'Country &amp; Sol wise NN Target'!R25</f>
        <v>15</v>
      </c>
      <c r="L5" s="154">
        <f ca="1">'CR- Customer list'!C38</f>
        <v>107.25</v>
      </c>
      <c r="M5" s="155">
        <f t="shared" ca="1" si="0"/>
        <v>517.25</v>
      </c>
      <c r="N5" s="213"/>
      <c r="O5" s="205"/>
    </row>
    <row r="6" spans="2:15" x14ac:dyDescent="0.25">
      <c r="B6" s="211"/>
      <c r="C6" s="50" t="s">
        <v>28</v>
      </c>
      <c r="D6" s="50"/>
      <c r="E6" s="54">
        <f>'Country &amp; Sol wise NN Target'!E26+'Country &amp; Sol wise NN Target'!F26+'Country &amp; Sol wise NN Target'!G26+'Country &amp; Sol wise NN Target'!H26</f>
        <v>600</v>
      </c>
      <c r="F6" s="154">
        <f>'Country &amp; Sol wise NN Target'!I26+'Country &amp; Sol wise NN Target'!J26</f>
        <v>30</v>
      </c>
      <c r="G6" s="154">
        <f>'Country &amp; Sol wise NN Target'!K26+'Country &amp; Sol wise NN Target'!L26</f>
        <v>30</v>
      </c>
      <c r="H6" s="154">
        <f>'Country &amp; Sol wise NN Target'!M26+'Country &amp; Sol wise NN Target'!N26</f>
        <v>15</v>
      </c>
      <c r="I6" s="154">
        <f>'Country &amp; Sol wise NN Target'!O26+'Country &amp; Sol wise NN Target'!P26</f>
        <v>30</v>
      </c>
      <c r="J6" s="154">
        <f>'Country &amp; Sol wise NN Target'!Q26</f>
        <v>25</v>
      </c>
      <c r="K6" s="154">
        <f>'Country &amp; Sol wise NN Target'!R26</f>
        <v>15</v>
      </c>
      <c r="L6" s="154">
        <f ca="1">'CR- Customer list'!C37</f>
        <v>182.5</v>
      </c>
      <c r="M6" s="155">
        <f t="shared" ca="1" si="0"/>
        <v>927.5</v>
      </c>
      <c r="N6" s="213"/>
      <c r="O6" s="205"/>
    </row>
    <row r="7" spans="2:15" ht="15.75" customHeight="1" x14ac:dyDescent="0.25">
      <c r="B7" s="211" t="s">
        <v>44</v>
      </c>
      <c r="C7" s="50" t="s">
        <v>7</v>
      </c>
      <c r="D7" s="219"/>
      <c r="E7" s="54">
        <f>('Country &amp; Sol wise NN Target'!E27+'Country &amp; Sol wise NN Target'!F27+'Country &amp; Sol wise NN Target'!G27+'Country &amp; Sol wise NN Target'!H27)*60%</f>
        <v>420</v>
      </c>
      <c r="F7" s="154"/>
      <c r="G7" s="154"/>
      <c r="H7" s="154">
        <f>('Country &amp; Sol wise NN Target'!M27+'Country &amp; Sol wise NN Target'!N27)*60%</f>
        <v>12</v>
      </c>
      <c r="I7" s="154">
        <f>('Country &amp; Sol wise NN Target'!O27+'Country &amp; Sol wise NN Target'!P27)*60%</f>
        <v>18</v>
      </c>
      <c r="J7" s="154">
        <f>'Country &amp; Sol wise NN Target'!Q27*60%</f>
        <v>0</v>
      </c>
      <c r="K7" s="154">
        <f>'Country &amp; Sol wise NN Target'!R27*60%</f>
        <v>0</v>
      </c>
      <c r="L7" s="218"/>
      <c r="M7" s="155">
        <f t="shared" si="0"/>
        <v>450</v>
      </c>
      <c r="N7" s="213">
        <f>SUM(M7:M11)</f>
        <v>912</v>
      </c>
    </row>
    <row r="8" spans="2:15" x14ac:dyDescent="0.25">
      <c r="B8" s="211"/>
      <c r="C8" s="50" t="s">
        <v>8</v>
      </c>
      <c r="D8" s="219"/>
      <c r="E8" s="54">
        <f>('Country &amp; Sol wise NN Target'!E28+'Country &amp; Sol wise NN Target'!F28+'Country &amp; Sol wise NN Target'!G28+'Country &amp; Sol wise NN Target'!H28)*60%</f>
        <v>60</v>
      </c>
      <c r="F8" s="154"/>
      <c r="G8" s="154"/>
      <c r="H8" s="154">
        <f>('Country &amp; Sol wise NN Target'!M28+'Country &amp; Sol wise NN Target'!N28)*60%</f>
        <v>12</v>
      </c>
      <c r="I8" s="154">
        <f>('Country &amp; Sol wise NN Target'!O28+'Country &amp; Sol wise NN Target'!P28)*60%</f>
        <v>18</v>
      </c>
      <c r="J8" s="154">
        <f>'Country &amp; Sol wise NN Target'!Q28*60%</f>
        <v>0</v>
      </c>
      <c r="K8" s="154">
        <f>'Country &amp; Sol wise NN Target'!R28*60%</f>
        <v>0</v>
      </c>
      <c r="L8" s="218"/>
      <c r="M8" s="155">
        <f t="shared" si="0"/>
        <v>90</v>
      </c>
      <c r="N8" s="213"/>
    </row>
    <row r="9" spans="2:15" x14ac:dyDescent="0.25">
      <c r="B9" s="211"/>
      <c r="C9" s="50" t="s">
        <v>9</v>
      </c>
      <c r="D9" s="219"/>
      <c r="E9" s="54">
        <f>('Country &amp; Sol wise NN Target'!E29+'Country &amp; Sol wise NN Target'!F29+'Country &amp; Sol wise NN Target'!G29+'Country &amp; Sol wise NN Target'!H29)*60%</f>
        <v>210</v>
      </c>
      <c r="F9" s="154"/>
      <c r="G9" s="154"/>
      <c r="H9" s="154">
        <f>('Country &amp; Sol wise NN Target'!M29+'Country &amp; Sol wise NN Target'!N29)*60%</f>
        <v>0</v>
      </c>
      <c r="I9" s="154">
        <f>('Country &amp; Sol wise NN Target'!O29+'Country &amp; Sol wise NN Target'!P29)*60%</f>
        <v>0</v>
      </c>
      <c r="J9" s="154">
        <f>'Country &amp; Sol wise NN Target'!Q29*60%</f>
        <v>0</v>
      </c>
      <c r="K9" s="154">
        <f>'Country &amp; Sol wise NN Target'!R29*60%</f>
        <v>0</v>
      </c>
      <c r="L9" s="218"/>
      <c r="M9" s="155">
        <f t="shared" si="0"/>
        <v>210</v>
      </c>
      <c r="N9" s="213"/>
    </row>
    <row r="10" spans="2:15" x14ac:dyDescent="0.25">
      <c r="B10" s="211"/>
      <c r="C10" s="50" t="s">
        <v>52</v>
      </c>
      <c r="D10" s="219"/>
      <c r="E10" s="54">
        <f>('Country &amp; Sol wise NN Target'!E30+'Country &amp; Sol wise NN Target'!F30+'Country &amp; Sol wise NN Target'!G30+'Country &amp; Sol wise NN Target'!H30)*60%</f>
        <v>0</v>
      </c>
      <c r="F10" s="154"/>
      <c r="G10" s="154"/>
      <c r="H10" s="154">
        <f>('Country &amp; Sol wise NN Target'!M30+'Country &amp; Sol wise NN Target'!N30)*60%</f>
        <v>0</v>
      </c>
      <c r="I10" s="154">
        <f>('Country &amp; Sol wise NN Target'!O30+'Country &amp; Sol wise NN Target'!P30)*60%</f>
        <v>0</v>
      </c>
      <c r="J10" s="154">
        <f>'Country &amp; Sol wise NN Target'!Q30*60%</f>
        <v>0</v>
      </c>
      <c r="K10" s="154">
        <f>'Country &amp; Sol wise NN Target'!R30*60%</f>
        <v>0</v>
      </c>
      <c r="L10" s="218"/>
      <c r="M10" s="155">
        <f t="shared" si="0"/>
        <v>0</v>
      </c>
      <c r="N10" s="213"/>
    </row>
    <row r="11" spans="2:15" x14ac:dyDescent="0.25">
      <c r="B11" s="211"/>
      <c r="C11" s="50" t="s">
        <v>10</v>
      </c>
      <c r="D11" s="219"/>
      <c r="E11" s="54">
        <f>('Country &amp; Sol wise NN Target'!E31+'Country &amp; Sol wise NN Target'!F31+'Country &amp; Sol wise NN Target'!G31+'Country &amp; Sol wise NN Target'!H31)*60%</f>
        <v>120</v>
      </c>
      <c r="F11" s="154"/>
      <c r="G11" s="154"/>
      <c r="H11" s="154">
        <f>('Country &amp; Sol wise NN Target'!M31+'Country &amp; Sol wise NN Target'!N31)*60%</f>
        <v>24</v>
      </c>
      <c r="I11" s="154">
        <f>('Country &amp; Sol wise NN Target'!O31+'Country &amp; Sol wise NN Target'!P31)*60%</f>
        <v>18</v>
      </c>
      <c r="J11" s="154">
        <f>'Country &amp; Sol wise NN Target'!Q31*60%</f>
        <v>0</v>
      </c>
      <c r="K11" s="154">
        <f>'Country &amp; Sol wise NN Target'!R31*60%</f>
        <v>0</v>
      </c>
      <c r="L11" s="218"/>
      <c r="M11" s="155">
        <f t="shared" si="0"/>
        <v>162</v>
      </c>
      <c r="N11" s="213"/>
    </row>
    <row r="12" spans="2:15" x14ac:dyDescent="0.25">
      <c r="B12" s="139" t="s">
        <v>53</v>
      </c>
      <c r="C12" s="1" t="s">
        <v>53</v>
      </c>
      <c r="D12" s="60"/>
      <c r="E12" s="54"/>
      <c r="F12" s="154">
        <f>'Country &amp; Sol wise NN Target'!I32+'Country &amp; Sol wise NN Target'!J32</f>
        <v>0</v>
      </c>
      <c r="G12" s="154">
        <f>'Country &amp; Sol wise NN Target'!K32+'Country &amp; Sol wise NN Target'!L32</f>
        <v>0</v>
      </c>
      <c r="H12" s="154">
        <f>'Country &amp; Sol wise NN Target'!M32+'Country &amp; Sol wise NN Target'!N32</f>
        <v>0</v>
      </c>
      <c r="I12" s="154">
        <f>'Country &amp; Sol wise NN Target'!O32+'Country &amp; Sol wise NN Target'!P32</f>
        <v>0</v>
      </c>
      <c r="J12" s="154">
        <f>'Country &amp; Sol wise NN Target'!Q32</f>
        <v>0</v>
      </c>
      <c r="K12" s="154">
        <f>'Country &amp; Sol wise NN Target'!R32</f>
        <v>0</v>
      </c>
      <c r="L12" s="154"/>
      <c r="M12" s="155">
        <f t="shared" si="0"/>
        <v>0</v>
      </c>
      <c r="N12" s="156">
        <f>M12</f>
        <v>0</v>
      </c>
    </row>
    <row r="13" spans="2:15" x14ac:dyDescent="0.25">
      <c r="B13" s="140" t="s">
        <v>11</v>
      </c>
      <c r="C13" s="1" t="s">
        <v>12</v>
      </c>
      <c r="D13" s="60"/>
      <c r="E13" s="54"/>
      <c r="F13" s="154">
        <f>'Country &amp; Sol wise NN Target'!I33+'Country &amp; Sol wise NN Target'!J33</f>
        <v>0</v>
      </c>
      <c r="G13" s="154">
        <f>'Country &amp; Sol wise NN Target'!K33+'Country &amp; Sol wise NN Target'!L33</f>
        <v>0</v>
      </c>
      <c r="H13" s="154">
        <f>'Country &amp; Sol wise NN Target'!M33+'Country &amp; Sol wise NN Target'!N33</f>
        <v>0</v>
      </c>
      <c r="I13" s="154">
        <f>'Country &amp; Sol wise NN Target'!O33+'Country &amp; Sol wise NN Target'!P33</f>
        <v>0</v>
      </c>
      <c r="J13" s="154">
        <f>'Country &amp; Sol wise NN Target'!Q33</f>
        <v>0</v>
      </c>
      <c r="K13" s="154">
        <f>'Country &amp; Sol wise NN Target'!R33</f>
        <v>0</v>
      </c>
      <c r="L13" s="154"/>
      <c r="M13" s="155">
        <f t="shared" si="0"/>
        <v>0</v>
      </c>
      <c r="N13" s="156">
        <f>M13</f>
        <v>0</v>
      </c>
    </row>
    <row r="14" spans="2:15" x14ac:dyDescent="0.25">
      <c r="B14" s="140" t="s">
        <v>41</v>
      </c>
      <c r="C14" s="1" t="s">
        <v>41</v>
      </c>
      <c r="D14" s="60"/>
      <c r="E14" s="54"/>
      <c r="F14" s="154">
        <f>'Country &amp; Sol wise NN Target'!I34+'Country &amp; Sol wise NN Target'!J34</f>
        <v>0</v>
      </c>
      <c r="G14" s="154">
        <f>'Country &amp; Sol wise NN Target'!K34+'Country &amp; Sol wise NN Target'!L34</f>
        <v>0</v>
      </c>
      <c r="H14" s="154">
        <f>'Country &amp; Sol wise NN Target'!M34+'Country &amp; Sol wise NN Target'!N34</f>
        <v>0</v>
      </c>
      <c r="I14" s="154">
        <f>'Country &amp; Sol wise NN Target'!O34+'Country &amp; Sol wise NN Target'!P34</f>
        <v>0</v>
      </c>
      <c r="J14" s="154">
        <f>'Country &amp; Sol wise NN Target'!Q34</f>
        <v>0</v>
      </c>
      <c r="K14" s="154">
        <f>'Country &amp; Sol wise NN Target'!R34</f>
        <v>0</v>
      </c>
      <c r="L14" s="154"/>
      <c r="M14" s="155">
        <f t="shared" si="0"/>
        <v>0</v>
      </c>
      <c r="N14" s="156">
        <f>M14</f>
        <v>0</v>
      </c>
    </row>
    <row r="15" spans="2:15" ht="15.75" thickBot="1" x14ac:dyDescent="0.3">
      <c r="B15" s="141"/>
      <c r="C15" s="55"/>
      <c r="D15" s="157"/>
      <c r="E15" s="158"/>
      <c r="F15" s="159">
        <f>'Country &amp; Sol wise NN Target'!I35+'Country &amp; Sol wise NN Target'!J35</f>
        <v>0</v>
      </c>
      <c r="G15" s="160"/>
      <c r="H15" s="159">
        <f>'Country &amp; Sol wise NN Target'!M35+'Country &amp; Sol wise NN Target'!N35</f>
        <v>0</v>
      </c>
      <c r="I15" s="159">
        <f>'Country &amp; Sol wise NN Target'!O35+'Country &amp; Sol wise NN Target'!P35</f>
        <v>0</v>
      </c>
      <c r="J15" s="159">
        <f>'Country &amp; Sol wise NN Target'!Q35</f>
        <v>0</v>
      </c>
      <c r="K15" s="159">
        <f>'Country &amp; Sol wise NN Target'!R35</f>
        <v>0</v>
      </c>
      <c r="L15" s="159"/>
      <c r="M15" s="155">
        <f t="shared" si="0"/>
        <v>0</v>
      </c>
      <c r="N15" s="161"/>
    </row>
    <row r="16" spans="2:15" ht="15.75" thickBot="1" x14ac:dyDescent="0.3">
      <c r="B16" s="162" t="s">
        <v>20</v>
      </c>
      <c r="C16" s="163"/>
      <c r="D16" s="163"/>
      <c r="E16" s="163">
        <f t="shared" ref="E16:K16" si="1">SUM(E4:E14)</f>
        <v>2260</v>
      </c>
      <c r="F16" s="164">
        <f t="shared" si="1"/>
        <v>90</v>
      </c>
      <c r="G16" s="164">
        <f t="shared" si="1"/>
        <v>90</v>
      </c>
      <c r="H16" s="164">
        <f t="shared" si="1"/>
        <v>98</v>
      </c>
      <c r="I16" s="164">
        <f t="shared" si="1"/>
        <v>174</v>
      </c>
      <c r="J16" s="164">
        <f t="shared" si="1"/>
        <v>75</v>
      </c>
      <c r="K16" s="164">
        <f t="shared" si="1"/>
        <v>45</v>
      </c>
      <c r="L16" s="164">
        <f ca="1">SUM(L4:L15)</f>
        <v>600</v>
      </c>
      <c r="M16" s="165">
        <f ca="1">SUM(E16:L16)</f>
        <v>3432</v>
      </c>
      <c r="N16" s="166">
        <f ca="1">SUM(N4:N14)</f>
        <v>3432</v>
      </c>
    </row>
    <row r="17" spans="2:14" ht="15.75" thickBot="1" x14ac:dyDescent="0.3"/>
    <row r="18" spans="2:14" x14ac:dyDescent="0.25">
      <c r="B18" s="214" t="s">
        <v>70</v>
      </c>
      <c r="C18" s="215"/>
      <c r="D18" s="167"/>
      <c r="E18" s="3"/>
      <c r="F18" s="3"/>
      <c r="G18" s="3"/>
      <c r="H18" s="3"/>
      <c r="I18" s="3"/>
      <c r="J18" s="3"/>
      <c r="K18" s="3"/>
      <c r="L18" s="3"/>
      <c r="M18" s="3">
        <f>'Country &amp; Sol wise NN Target'!V40+'Country &amp; Sol wise NN Target'!V41+'Country &amp; Sol wise NN Target'!V42</f>
        <v>720</v>
      </c>
      <c r="N18" s="208"/>
    </row>
    <row r="19" spans="2:14" x14ac:dyDescent="0.25">
      <c r="B19" s="216"/>
      <c r="C19" s="217"/>
      <c r="D19" s="53"/>
      <c r="E19" s="1"/>
      <c r="F19" s="1"/>
      <c r="G19" s="1"/>
      <c r="H19" s="1"/>
      <c r="I19" s="1"/>
      <c r="J19" s="1"/>
      <c r="K19" s="1"/>
      <c r="L19" s="1"/>
      <c r="M19" s="1"/>
      <c r="N19" s="209"/>
    </row>
    <row r="20" spans="2:14" ht="15.75" thickBot="1" x14ac:dyDescent="0.3">
      <c r="B20" s="206" t="s">
        <v>31</v>
      </c>
      <c r="C20" s="207"/>
      <c r="D20" s="168"/>
      <c r="E20" s="169"/>
      <c r="F20" s="169"/>
      <c r="G20" s="169"/>
      <c r="H20" s="169"/>
      <c r="I20" s="169"/>
      <c r="J20" s="169"/>
      <c r="K20" s="169"/>
      <c r="L20" s="169"/>
      <c r="M20" s="169">
        <f ca="1">M18+M16</f>
        <v>4152</v>
      </c>
      <c r="N20" s="170"/>
    </row>
    <row r="21" spans="2:14" ht="15.75" thickBot="1" x14ac:dyDescent="0.3"/>
    <row r="22" spans="2:14" x14ac:dyDescent="0.25">
      <c r="B22" s="171" t="s">
        <v>32</v>
      </c>
      <c r="C22" s="172">
        <f>SUM(E16:K16)</f>
        <v>2832</v>
      </c>
    </row>
    <row r="23" spans="2:14" x14ac:dyDescent="0.25">
      <c r="B23" s="173" t="s">
        <v>49</v>
      </c>
      <c r="C23" s="174">
        <f ca="1">L16</f>
        <v>600</v>
      </c>
      <c r="M23" s="129"/>
    </row>
    <row r="24" spans="2:14" x14ac:dyDescent="0.25">
      <c r="B24" s="173" t="s">
        <v>69</v>
      </c>
      <c r="C24" s="174">
        <f>M18</f>
        <v>720</v>
      </c>
      <c r="M24" s="129"/>
    </row>
    <row r="25" spans="2:14" ht="15.75" thickBot="1" x14ac:dyDescent="0.3">
      <c r="B25" s="175" t="s">
        <v>31</v>
      </c>
      <c r="C25" s="176">
        <f ca="1">SUM(C22:C24)</f>
        <v>4152</v>
      </c>
    </row>
    <row r="26" spans="2:14" x14ac:dyDescent="0.25">
      <c r="M26" s="129"/>
    </row>
    <row r="27" spans="2:14" x14ac:dyDescent="0.25">
      <c r="D27" t="s">
        <v>126</v>
      </c>
      <c r="E27" t="s">
        <v>48</v>
      </c>
    </row>
    <row r="28" spans="2:14" x14ac:dyDescent="0.25">
      <c r="C28" t="s">
        <v>5</v>
      </c>
      <c r="D28">
        <f>SUM(E4:E6)</f>
        <v>1450</v>
      </c>
      <c r="E28" s="129">
        <f>SUM(F4:K6)</f>
        <v>470</v>
      </c>
      <c r="G28">
        <f>SUM(D28:F28)</f>
        <v>1920</v>
      </c>
    </row>
    <row r="29" spans="2:14" x14ac:dyDescent="0.25">
      <c r="C29" t="s">
        <v>6</v>
      </c>
      <c r="D29">
        <f>SUM(E7:I11)</f>
        <v>912</v>
      </c>
      <c r="G29">
        <f t="shared" ref="G29:G31" si="2">SUM(D29:F29)</f>
        <v>912</v>
      </c>
    </row>
    <row r="30" spans="2:14" x14ac:dyDescent="0.25">
      <c r="C30" t="s">
        <v>127</v>
      </c>
      <c r="D30">
        <f>SUM(M18)</f>
        <v>720</v>
      </c>
      <c r="G30">
        <f t="shared" si="2"/>
        <v>720</v>
      </c>
    </row>
    <row r="31" spans="2:14" x14ac:dyDescent="0.25">
      <c r="C31" t="s">
        <v>49</v>
      </c>
      <c r="D31" s="129">
        <f ca="1">SUM(L4:L6)</f>
        <v>600</v>
      </c>
      <c r="G31">
        <f t="shared" ca="1" si="2"/>
        <v>600</v>
      </c>
    </row>
    <row r="33" spans="1:7" x14ac:dyDescent="0.25">
      <c r="G33">
        <f ca="1">SUM(G28:G31)</f>
        <v>4152</v>
      </c>
    </row>
    <row r="35" spans="1:7" x14ac:dyDescent="0.25">
      <c r="A35" s="200">
        <v>0.55000000000000004</v>
      </c>
      <c r="B35" t="s">
        <v>128</v>
      </c>
      <c r="D35">
        <f>D28*A35</f>
        <v>797.50000000000011</v>
      </c>
      <c r="E35" s="129">
        <f>E28*A35</f>
        <v>258.5</v>
      </c>
      <c r="G35">
        <f>SUM(D35:F35)</f>
        <v>1056</v>
      </c>
    </row>
    <row r="36" spans="1:7" x14ac:dyDescent="0.25">
      <c r="A36" s="200">
        <f>A35</f>
        <v>0.55000000000000004</v>
      </c>
      <c r="D36">
        <f t="shared" ref="D36:D38" si="3">D29*A36</f>
        <v>501.6</v>
      </c>
      <c r="G36">
        <f t="shared" ref="G36:G38" si="4">SUM(D36:F36)</f>
        <v>501.6</v>
      </c>
    </row>
    <row r="37" spans="1:7" x14ac:dyDescent="0.25">
      <c r="A37" s="200">
        <f t="shared" ref="A37:A38" si="5">A36</f>
        <v>0.55000000000000004</v>
      </c>
      <c r="D37">
        <f t="shared" si="3"/>
        <v>396.00000000000006</v>
      </c>
      <c r="G37">
        <f t="shared" si="4"/>
        <v>396.00000000000006</v>
      </c>
    </row>
    <row r="38" spans="1:7" x14ac:dyDescent="0.25">
      <c r="A38" s="200">
        <f t="shared" si="5"/>
        <v>0.55000000000000004</v>
      </c>
      <c r="D38">
        <f t="shared" ca="1" si="3"/>
        <v>330</v>
      </c>
      <c r="G38">
        <f t="shared" ca="1" si="4"/>
        <v>330</v>
      </c>
    </row>
    <row r="40" spans="1:7" x14ac:dyDescent="0.25">
      <c r="G40">
        <f ca="1">SUM(G35:G38)</f>
        <v>2283.6</v>
      </c>
    </row>
    <row r="42" spans="1:7" x14ac:dyDescent="0.25">
      <c r="A42" s="200">
        <v>0.45</v>
      </c>
      <c r="B42" t="s">
        <v>129</v>
      </c>
      <c r="D42">
        <f>D28*A42</f>
        <v>652.5</v>
      </c>
      <c r="E42" s="129">
        <f>E28*A42</f>
        <v>211.5</v>
      </c>
      <c r="G42">
        <f>SUM(D42:F42)</f>
        <v>864</v>
      </c>
    </row>
    <row r="43" spans="1:7" x14ac:dyDescent="0.25">
      <c r="A43" s="200">
        <f>A42</f>
        <v>0.45</v>
      </c>
      <c r="D43">
        <f t="shared" ref="D43:D45" si="6">D29*A43</f>
        <v>410.40000000000003</v>
      </c>
      <c r="G43">
        <f t="shared" ref="G43:G45" si="7">SUM(D43:F43)</f>
        <v>410.40000000000003</v>
      </c>
    </row>
    <row r="44" spans="1:7" x14ac:dyDescent="0.25">
      <c r="A44" s="200">
        <f t="shared" ref="A44:A45" si="8">A43</f>
        <v>0.45</v>
      </c>
      <c r="D44">
        <f t="shared" si="6"/>
        <v>324</v>
      </c>
      <c r="G44">
        <f t="shared" si="7"/>
        <v>324</v>
      </c>
    </row>
    <row r="45" spans="1:7" x14ac:dyDescent="0.25">
      <c r="A45" s="200">
        <f t="shared" si="8"/>
        <v>0.45</v>
      </c>
      <c r="D45">
        <f t="shared" ca="1" si="6"/>
        <v>270</v>
      </c>
      <c r="G45">
        <f t="shared" ca="1" si="7"/>
        <v>270</v>
      </c>
    </row>
    <row r="47" spans="1:7" x14ac:dyDescent="0.25">
      <c r="G47">
        <f ca="1">SUM(G42:G45)</f>
        <v>1868.4</v>
      </c>
    </row>
    <row r="49" spans="7:7" x14ac:dyDescent="0.25">
      <c r="G49">
        <f ca="1">G47+G40</f>
        <v>4152</v>
      </c>
    </row>
  </sheetData>
  <mergeCells count="12">
    <mergeCell ref="E2:N2"/>
    <mergeCell ref="O4:O6"/>
    <mergeCell ref="B20:C20"/>
    <mergeCell ref="N18:N19"/>
    <mergeCell ref="B4:B6"/>
    <mergeCell ref="N4:N6"/>
    <mergeCell ref="B18:C18"/>
    <mergeCell ref="B19:C19"/>
    <mergeCell ref="B7:B11"/>
    <mergeCell ref="L7:L11"/>
    <mergeCell ref="N7:N11"/>
    <mergeCell ref="D7:D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8C3A3-9A27-4200-B4D7-A2F1B1B98D70}">
  <dimension ref="D1:Q29"/>
  <sheetViews>
    <sheetView tabSelected="1" topLeftCell="A10" workbookViewId="0">
      <selection activeCell="Q3" sqref="Q3"/>
    </sheetView>
  </sheetViews>
  <sheetFormatPr defaultRowHeight="15" x14ac:dyDescent="0.25"/>
  <cols>
    <col min="11" max="11" width="11.7109375" customWidth="1"/>
  </cols>
  <sheetData>
    <row r="1" spans="4:17" x14ac:dyDescent="0.25">
      <c r="E1" s="261" t="s">
        <v>132</v>
      </c>
      <c r="F1" s="261"/>
      <c r="G1" s="261"/>
      <c r="H1" s="261"/>
      <c r="M1" s="261" t="s">
        <v>133</v>
      </c>
      <c r="N1" s="261"/>
      <c r="O1" s="261"/>
      <c r="P1" s="261"/>
    </row>
    <row r="2" spans="4:17" x14ac:dyDescent="0.25">
      <c r="E2" t="s">
        <v>55</v>
      </c>
      <c r="F2" t="s">
        <v>57</v>
      </c>
      <c r="G2" t="s">
        <v>58</v>
      </c>
      <c r="H2" t="s">
        <v>59</v>
      </c>
      <c r="M2" t="s">
        <v>55</v>
      </c>
      <c r="N2" t="s">
        <v>57</v>
      </c>
      <c r="O2" t="s">
        <v>58</v>
      </c>
      <c r="P2" t="s">
        <v>59</v>
      </c>
    </row>
    <row r="3" spans="4:17" x14ac:dyDescent="0.25">
      <c r="D3" t="s">
        <v>5</v>
      </c>
      <c r="E3">
        <v>3.39</v>
      </c>
      <c r="F3">
        <v>5.09</v>
      </c>
      <c r="G3">
        <v>5.09</v>
      </c>
      <c r="H3">
        <v>3.39</v>
      </c>
      <c r="I3">
        <f t="shared" ref="I3:I7" si="0">SUM(E3:H3)</f>
        <v>16.96</v>
      </c>
      <c r="M3">
        <f>E13+E23</f>
        <v>4.5</v>
      </c>
      <c r="N3">
        <f t="shared" ref="N3:P3" si="1">F13+F23</f>
        <v>5.5</v>
      </c>
      <c r="O3">
        <f t="shared" si="1"/>
        <v>7.5</v>
      </c>
      <c r="P3">
        <f t="shared" si="1"/>
        <v>3.5</v>
      </c>
      <c r="Q3">
        <f>SUM(M3:P3)</f>
        <v>21</v>
      </c>
    </row>
    <row r="4" spans="4:17" x14ac:dyDescent="0.25">
      <c r="D4" t="s">
        <v>49</v>
      </c>
      <c r="E4">
        <v>1.2</v>
      </c>
      <c r="F4">
        <v>1.8</v>
      </c>
      <c r="G4">
        <v>1.8</v>
      </c>
      <c r="H4">
        <v>1.2</v>
      </c>
      <c r="I4">
        <f t="shared" si="0"/>
        <v>6</v>
      </c>
      <c r="M4">
        <f t="shared" ref="M4:P4" si="2">E14+E24</f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ref="Q4:Q8" si="3">SUM(M4:P4)</f>
        <v>0</v>
      </c>
    </row>
    <row r="5" spans="4:17" x14ac:dyDescent="0.25">
      <c r="D5" t="s">
        <v>6</v>
      </c>
      <c r="E5">
        <v>1.82</v>
      </c>
      <c r="F5">
        <v>2.74</v>
      </c>
      <c r="G5">
        <v>2.74</v>
      </c>
      <c r="H5">
        <v>1.82</v>
      </c>
      <c r="I5">
        <f t="shared" si="0"/>
        <v>9.120000000000001</v>
      </c>
      <c r="M5">
        <f t="shared" ref="M5:P5" si="4">E15+E25</f>
        <v>1.6</v>
      </c>
      <c r="N5">
        <f t="shared" si="4"/>
        <v>2.5999999999999996</v>
      </c>
      <c r="O5">
        <f t="shared" si="4"/>
        <v>3.4</v>
      </c>
      <c r="P5">
        <f t="shared" si="4"/>
        <v>1.6</v>
      </c>
      <c r="Q5">
        <f t="shared" si="3"/>
        <v>9.1999999999999993</v>
      </c>
    </row>
    <row r="6" spans="4:17" x14ac:dyDescent="0.25">
      <c r="D6" t="s">
        <v>127</v>
      </c>
      <c r="E6">
        <v>1.44</v>
      </c>
      <c r="F6">
        <v>2.16</v>
      </c>
      <c r="G6">
        <v>2.16</v>
      </c>
      <c r="H6">
        <v>1.44</v>
      </c>
      <c r="I6">
        <f t="shared" si="0"/>
        <v>7.1999999999999993</v>
      </c>
      <c r="M6">
        <f t="shared" ref="M6:P6" si="5">E16+E26</f>
        <v>1.44</v>
      </c>
      <c r="N6">
        <f t="shared" si="5"/>
        <v>2.16</v>
      </c>
      <c r="O6">
        <f t="shared" si="5"/>
        <v>2.16</v>
      </c>
      <c r="P6">
        <f t="shared" si="5"/>
        <v>1.44</v>
      </c>
      <c r="Q6">
        <f t="shared" si="3"/>
        <v>7.1999999999999993</v>
      </c>
    </row>
    <row r="7" spans="4:17" x14ac:dyDescent="0.25">
      <c r="D7" t="s">
        <v>130</v>
      </c>
      <c r="E7">
        <v>0.45</v>
      </c>
      <c r="F7">
        <v>0.68</v>
      </c>
      <c r="G7">
        <v>0.68</v>
      </c>
      <c r="H7">
        <v>0.45</v>
      </c>
      <c r="I7">
        <f t="shared" si="0"/>
        <v>2.2600000000000002</v>
      </c>
      <c r="M7">
        <f t="shared" ref="M7:P7" si="6">E17+E27</f>
        <v>1</v>
      </c>
      <c r="N7">
        <f t="shared" si="6"/>
        <v>1</v>
      </c>
      <c r="O7">
        <f t="shared" si="6"/>
        <v>1</v>
      </c>
      <c r="P7">
        <f t="shared" si="6"/>
        <v>1</v>
      </c>
      <c r="Q7">
        <f t="shared" si="3"/>
        <v>4</v>
      </c>
    </row>
    <row r="8" spans="4:17" x14ac:dyDescent="0.25">
      <c r="D8" t="s">
        <v>131</v>
      </c>
      <c r="M8">
        <f t="shared" ref="M8:P8" si="7">E18+E28</f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3"/>
        <v>0</v>
      </c>
    </row>
    <row r="9" spans="4:17" x14ac:dyDescent="0.25">
      <c r="E9">
        <f>SUM(E3:E8)</f>
        <v>8.2999999999999989</v>
      </c>
      <c r="F9">
        <f t="shared" ref="F9:H9" si="8">SUM(F3:F8)</f>
        <v>12.469999999999999</v>
      </c>
      <c r="G9">
        <f t="shared" si="8"/>
        <v>12.469999999999999</v>
      </c>
      <c r="H9">
        <f t="shared" si="8"/>
        <v>8.2999999999999989</v>
      </c>
      <c r="I9">
        <f>SUM(E9:H9)</f>
        <v>41.539999999999992</v>
      </c>
      <c r="K9">
        <f>I19+I29</f>
        <v>41.400000000000006</v>
      </c>
      <c r="Q9">
        <f>SUM(Q3:Q8)</f>
        <v>41.4</v>
      </c>
    </row>
    <row r="11" spans="4:17" x14ac:dyDescent="0.25">
      <c r="E11" s="261" t="s">
        <v>128</v>
      </c>
      <c r="F11" s="261"/>
      <c r="G11" s="261"/>
      <c r="H11" s="261"/>
    </row>
    <row r="12" spans="4:17" x14ac:dyDescent="0.25">
      <c r="E12" t="s">
        <v>55</v>
      </c>
      <c r="F12" t="s">
        <v>57</v>
      </c>
      <c r="G12" t="s">
        <v>58</v>
      </c>
      <c r="H12" t="s">
        <v>59</v>
      </c>
    </row>
    <row r="13" spans="4:17" x14ac:dyDescent="0.25">
      <c r="D13" t="str">
        <f>D3</f>
        <v>India</v>
      </c>
      <c r="E13">
        <v>2.5</v>
      </c>
      <c r="F13">
        <v>3</v>
      </c>
      <c r="G13">
        <v>4</v>
      </c>
      <c r="H13">
        <v>2</v>
      </c>
      <c r="I13">
        <f t="shared" ref="I13:I17" si="9">SUM(E13:H13)</f>
        <v>11.5</v>
      </c>
    </row>
    <row r="14" spans="4:17" x14ac:dyDescent="0.25">
      <c r="D14" t="str">
        <f t="shared" ref="D14:D18" si="10">D4</f>
        <v>CR</v>
      </c>
      <c r="I14">
        <f t="shared" si="9"/>
        <v>0</v>
      </c>
    </row>
    <row r="15" spans="4:17" x14ac:dyDescent="0.25">
      <c r="D15" t="str">
        <f t="shared" si="10"/>
        <v>ME</v>
      </c>
      <c r="E15">
        <v>0.9</v>
      </c>
      <c r="F15">
        <v>1.4</v>
      </c>
      <c r="G15">
        <v>1.9</v>
      </c>
      <c r="H15">
        <v>0.9</v>
      </c>
      <c r="I15">
        <f t="shared" si="9"/>
        <v>5.0999999999999996</v>
      </c>
    </row>
    <row r="16" spans="4:17" x14ac:dyDescent="0.25">
      <c r="D16" t="str">
        <f t="shared" si="10"/>
        <v>License</v>
      </c>
      <c r="E16">
        <v>0.72</v>
      </c>
      <c r="F16">
        <v>1.08</v>
      </c>
      <c r="G16">
        <v>1.08</v>
      </c>
      <c r="H16">
        <v>0.72</v>
      </c>
      <c r="I16">
        <f t="shared" si="9"/>
        <v>3.5999999999999996</v>
      </c>
    </row>
    <row r="17" spans="4:9" x14ac:dyDescent="0.25">
      <c r="D17" t="str">
        <f t="shared" si="10"/>
        <v>Other</v>
      </c>
      <c r="E17">
        <v>0.5</v>
      </c>
      <c r="F17">
        <v>0.5</v>
      </c>
      <c r="G17">
        <v>0.5</v>
      </c>
      <c r="H17">
        <v>0.5</v>
      </c>
      <c r="I17">
        <f t="shared" si="9"/>
        <v>2</v>
      </c>
    </row>
    <row r="18" spans="4:9" x14ac:dyDescent="0.25">
      <c r="D18" t="str">
        <f t="shared" si="10"/>
        <v>Special</v>
      </c>
    </row>
    <row r="19" spans="4:9" x14ac:dyDescent="0.25">
      <c r="E19">
        <f>SUM(E13:E18)</f>
        <v>4.62</v>
      </c>
      <c r="F19">
        <f t="shared" ref="F19" si="11">SUM(F13:F18)</f>
        <v>5.98</v>
      </c>
      <c r="G19">
        <f t="shared" ref="G19" si="12">SUM(G13:G18)</f>
        <v>7.48</v>
      </c>
      <c r="H19">
        <f t="shared" ref="H19" si="13">SUM(H13:H18)</f>
        <v>4.12</v>
      </c>
      <c r="I19">
        <f>SUM(E19:H19)</f>
        <v>22.200000000000003</v>
      </c>
    </row>
    <row r="21" spans="4:9" x14ac:dyDescent="0.25">
      <c r="E21" s="261" t="s">
        <v>129</v>
      </c>
      <c r="F21" s="261"/>
      <c r="G21" s="261"/>
      <c r="H21" s="261"/>
    </row>
    <row r="22" spans="4:9" x14ac:dyDescent="0.25">
      <c r="E22" t="s">
        <v>55</v>
      </c>
      <c r="F22" t="s">
        <v>57</v>
      </c>
      <c r="G22" t="s">
        <v>58</v>
      </c>
      <c r="H22" t="s">
        <v>59</v>
      </c>
    </row>
    <row r="23" spans="4:9" x14ac:dyDescent="0.25">
      <c r="D23" t="str">
        <f>D3</f>
        <v>India</v>
      </c>
      <c r="E23">
        <v>2</v>
      </c>
      <c r="F23">
        <v>2.5</v>
      </c>
      <c r="G23">
        <v>3.5</v>
      </c>
      <c r="H23">
        <v>1.5</v>
      </c>
      <c r="I23">
        <f t="shared" ref="I23:I27" si="14">SUM(E23:H23)</f>
        <v>9.5</v>
      </c>
    </row>
    <row r="24" spans="4:9" x14ac:dyDescent="0.25">
      <c r="D24" t="str">
        <f t="shared" ref="D24:D28" si="15">D4</f>
        <v>CR</v>
      </c>
      <c r="I24">
        <f t="shared" si="14"/>
        <v>0</v>
      </c>
    </row>
    <row r="25" spans="4:9" x14ac:dyDescent="0.25">
      <c r="D25" t="str">
        <f t="shared" si="15"/>
        <v>ME</v>
      </c>
      <c r="E25">
        <v>0.7</v>
      </c>
      <c r="F25">
        <v>1.2</v>
      </c>
      <c r="G25">
        <v>1.5</v>
      </c>
      <c r="H25">
        <v>0.7</v>
      </c>
      <c r="I25">
        <f t="shared" si="14"/>
        <v>4.0999999999999996</v>
      </c>
    </row>
    <row r="26" spans="4:9" x14ac:dyDescent="0.25">
      <c r="D26" t="str">
        <f t="shared" si="15"/>
        <v>License</v>
      </c>
      <c r="E26">
        <v>0.72</v>
      </c>
      <c r="F26">
        <v>1.08</v>
      </c>
      <c r="G26">
        <v>1.08</v>
      </c>
      <c r="H26">
        <v>0.72</v>
      </c>
      <c r="I26">
        <f t="shared" si="14"/>
        <v>3.5999999999999996</v>
      </c>
    </row>
    <row r="27" spans="4:9" x14ac:dyDescent="0.25">
      <c r="D27" t="str">
        <f t="shared" si="15"/>
        <v>Other</v>
      </c>
      <c r="E27">
        <v>0.5</v>
      </c>
      <c r="F27">
        <v>0.5</v>
      </c>
      <c r="G27">
        <v>0.5</v>
      </c>
      <c r="H27">
        <v>0.5</v>
      </c>
      <c r="I27">
        <f t="shared" si="14"/>
        <v>2</v>
      </c>
    </row>
    <row r="28" spans="4:9" x14ac:dyDescent="0.25">
      <c r="D28" t="str">
        <f t="shared" si="15"/>
        <v>Special</v>
      </c>
    </row>
    <row r="29" spans="4:9" x14ac:dyDescent="0.25">
      <c r="E29">
        <f>SUM(E23:E28)</f>
        <v>3.92</v>
      </c>
      <c r="F29">
        <f t="shared" ref="F29" si="16">SUM(F23:F28)</f>
        <v>5.28</v>
      </c>
      <c r="G29">
        <f t="shared" ref="G29" si="17">SUM(G23:G28)</f>
        <v>6.58</v>
      </c>
      <c r="H29">
        <f t="shared" ref="H29" si="18">SUM(H23:H28)</f>
        <v>3.42</v>
      </c>
      <c r="I29">
        <f>SUM(E29:H29)</f>
        <v>19.2</v>
      </c>
    </row>
  </sheetData>
  <mergeCells count="4">
    <mergeCell ref="E1:H1"/>
    <mergeCell ref="E11:H11"/>
    <mergeCell ref="E21:H21"/>
    <mergeCell ref="M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Z71"/>
  <sheetViews>
    <sheetView topLeftCell="A65" zoomScale="90" zoomScaleNormal="90" workbookViewId="0">
      <pane xSplit="4" topLeftCell="E1" activePane="topRight" state="frozen"/>
      <selection activeCell="A3" sqref="A3"/>
      <selection pane="topRight" activeCell="B74" sqref="B74"/>
    </sheetView>
  </sheetViews>
  <sheetFormatPr defaultRowHeight="15" x14ac:dyDescent="0.25"/>
  <cols>
    <col min="1" max="1" width="3.28515625" customWidth="1"/>
    <col min="2" max="2" width="6.85546875" bestFit="1" customWidth="1"/>
    <col min="3" max="3" width="16.140625" bestFit="1" customWidth="1"/>
    <col min="4" max="4" width="16.7109375" bestFit="1" customWidth="1"/>
    <col min="7" max="8" width="9.7109375" bestFit="1" customWidth="1"/>
    <col min="9" max="9" width="12.140625" customWidth="1"/>
    <col min="11" max="11" width="13.28515625" customWidth="1"/>
    <col min="12" max="12" width="9.7109375" bestFit="1" customWidth="1"/>
    <col min="17" max="17" width="13.7109375" customWidth="1"/>
    <col min="18" max="18" width="24" customWidth="1"/>
    <col min="19" max="19" width="12.7109375" bestFit="1" customWidth="1"/>
    <col min="20" max="20" width="15.85546875" customWidth="1"/>
    <col min="21" max="21" width="19" customWidth="1"/>
    <col min="22" max="22" width="9.7109375" bestFit="1" customWidth="1"/>
  </cols>
  <sheetData>
    <row r="2" spans="3:22" ht="18.75" x14ac:dyDescent="0.3">
      <c r="C2" s="45" t="s">
        <v>64</v>
      </c>
      <c r="F2" s="49" t="s">
        <v>25</v>
      </c>
    </row>
    <row r="3" spans="3:22" ht="18.75" x14ac:dyDescent="0.3">
      <c r="C3" s="45" t="s">
        <v>32</v>
      </c>
      <c r="G3" s="44"/>
    </row>
    <row r="4" spans="3:22" ht="15.75" thickBot="1" x14ac:dyDescent="0.3"/>
    <row r="5" spans="3:22" ht="15.75" thickBot="1" x14ac:dyDescent="0.3">
      <c r="C5" s="232" t="s">
        <v>1</v>
      </c>
      <c r="D5" s="85" t="s">
        <v>13</v>
      </c>
      <c r="E5" s="251" t="s">
        <v>38</v>
      </c>
      <c r="F5" s="242"/>
      <c r="G5" s="242"/>
      <c r="H5" s="252"/>
      <c r="I5" s="251" t="s">
        <v>3</v>
      </c>
      <c r="J5" s="242"/>
      <c r="K5" s="223" t="s">
        <v>54</v>
      </c>
      <c r="L5" s="253"/>
      <c r="M5" s="251" t="s">
        <v>39</v>
      </c>
      <c r="N5" s="252"/>
      <c r="O5" s="223" t="s">
        <v>4</v>
      </c>
      <c r="P5" s="242"/>
      <c r="Q5" s="56" t="s">
        <v>2</v>
      </c>
      <c r="R5" s="35" t="s">
        <v>65</v>
      </c>
      <c r="S5" s="35"/>
      <c r="T5" s="35"/>
      <c r="U5" s="36"/>
      <c r="V5" s="232" t="s">
        <v>20</v>
      </c>
    </row>
    <row r="6" spans="3:22" ht="15.75" thickBot="1" x14ac:dyDescent="0.3">
      <c r="C6" s="233"/>
      <c r="D6" s="86" t="s">
        <v>23</v>
      </c>
      <c r="E6" s="39">
        <v>100</v>
      </c>
      <c r="F6" s="40">
        <v>150</v>
      </c>
      <c r="G6" s="40">
        <v>200</v>
      </c>
      <c r="H6" s="72">
        <v>500</v>
      </c>
      <c r="I6" s="39">
        <v>30</v>
      </c>
      <c r="J6" s="40">
        <v>50</v>
      </c>
      <c r="K6" s="65">
        <v>30</v>
      </c>
      <c r="L6" s="41">
        <v>50</v>
      </c>
      <c r="M6" s="39">
        <v>15</v>
      </c>
      <c r="N6" s="72">
        <v>20</v>
      </c>
      <c r="O6" s="65">
        <v>15</v>
      </c>
      <c r="P6" s="40">
        <v>30</v>
      </c>
      <c r="Q6" s="40">
        <v>25</v>
      </c>
      <c r="R6" s="40">
        <v>15</v>
      </c>
      <c r="S6" s="40"/>
      <c r="T6" s="40"/>
      <c r="U6" s="41"/>
      <c r="V6" s="233"/>
    </row>
    <row r="7" spans="3:22" x14ac:dyDescent="0.25">
      <c r="C7" s="254" t="s">
        <v>5</v>
      </c>
      <c r="D7" s="87" t="s">
        <v>14</v>
      </c>
      <c r="E7" s="73">
        <v>1</v>
      </c>
      <c r="F7" s="22">
        <v>2</v>
      </c>
      <c r="G7" s="22">
        <v>1</v>
      </c>
      <c r="H7" s="74"/>
      <c r="I7" s="73">
        <v>1</v>
      </c>
      <c r="J7" s="22"/>
      <c r="K7" s="66">
        <v>1</v>
      </c>
      <c r="L7" s="62"/>
      <c r="M7" s="73">
        <v>1</v>
      </c>
      <c r="N7" s="74">
        <v>1</v>
      </c>
      <c r="O7" s="66">
        <v>2</v>
      </c>
      <c r="P7" s="22"/>
      <c r="Q7" s="22">
        <v>1</v>
      </c>
      <c r="R7" s="22">
        <v>1</v>
      </c>
      <c r="S7" s="22"/>
      <c r="T7" s="22"/>
      <c r="U7" s="13"/>
      <c r="V7" s="18">
        <f t="shared" ref="V7:V18" si="0">SUM(E7:U7)</f>
        <v>12</v>
      </c>
    </row>
    <row r="8" spans="3:22" x14ac:dyDescent="0.25">
      <c r="C8" s="255"/>
      <c r="D8" s="88" t="s">
        <v>15</v>
      </c>
      <c r="E8" s="75">
        <v>1</v>
      </c>
      <c r="F8" s="23">
        <v>1</v>
      </c>
      <c r="G8" s="23"/>
      <c r="H8" s="76"/>
      <c r="I8" s="75">
        <v>1</v>
      </c>
      <c r="J8" s="23"/>
      <c r="K8" s="67">
        <v>1</v>
      </c>
      <c r="L8" s="63"/>
      <c r="M8" s="75"/>
      <c r="N8" s="76"/>
      <c r="O8" s="67">
        <v>4</v>
      </c>
      <c r="P8" s="23"/>
      <c r="Q8" s="23">
        <v>1</v>
      </c>
      <c r="R8" s="23">
        <v>1</v>
      </c>
      <c r="S8" s="23"/>
      <c r="T8" s="23"/>
      <c r="U8" s="14"/>
      <c r="V8" s="19">
        <f t="shared" si="0"/>
        <v>10</v>
      </c>
    </row>
    <row r="9" spans="3:22" s="138" customFormat="1" ht="15.75" thickBot="1" x14ac:dyDescent="0.3">
      <c r="C9" s="256"/>
      <c r="D9" s="130" t="s">
        <v>16</v>
      </c>
      <c r="E9" s="131">
        <v>1</v>
      </c>
      <c r="F9" s="132">
        <v>2</v>
      </c>
      <c r="G9" s="132">
        <v>1</v>
      </c>
      <c r="H9" s="133"/>
      <c r="I9" s="131">
        <v>1</v>
      </c>
      <c r="J9" s="132"/>
      <c r="K9" s="134">
        <v>1</v>
      </c>
      <c r="L9" s="135"/>
      <c r="M9" s="131">
        <v>1</v>
      </c>
      <c r="N9" s="133"/>
      <c r="O9" s="134">
        <v>2</v>
      </c>
      <c r="P9" s="132"/>
      <c r="Q9" s="132">
        <v>1</v>
      </c>
      <c r="R9" s="132">
        <v>1</v>
      </c>
      <c r="S9" s="132"/>
      <c r="T9" s="132"/>
      <c r="U9" s="136"/>
      <c r="V9" s="137">
        <f t="shared" si="0"/>
        <v>11</v>
      </c>
    </row>
    <row r="10" spans="3:22" x14ac:dyDescent="0.25">
      <c r="C10" s="257" t="s">
        <v>40</v>
      </c>
      <c r="D10" s="92" t="s">
        <v>7</v>
      </c>
      <c r="E10" s="93"/>
      <c r="F10" s="94"/>
      <c r="G10" s="94">
        <v>1</v>
      </c>
      <c r="H10" s="95">
        <v>1</v>
      </c>
      <c r="I10" s="93"/>
      <c r="J10" s="94"/>
      <c r="K10" s="107"/>
      <c r="L10" s="108"/>
      <c r="M10" s="93"/>
      <c r="N10" s="95">
        <v>1</v>
      </c>
      <c r="O10" s="107"/>
      <c r="P10" s="94">
        <v>1</v>
      </c>
      <c r="Q10" s="94"/>
      <c r="R10" s="94"/>
      <c r="S10" s="94"/>
      <c r="T10" s="94"/>
      <c r="U10" s="108"/>
      <c r="V10" s="109">
        <f t="shared" si="0"/>
        <v>4</v>
      </c>
    </row>
    <row r="11" spans="3:22" x14ac:dyDescent="0.25">
      <c r="C11" s="258"/>
      <c r="D11" s="96" t="s">
        <v>8</v>
      </c>
      <c r="E11" s="97">
        <v>1</v>
      </c>
      <c r="F11" s="98"/>
      <c r="G11" s="98"/>
      <c r="H11" s="99"/>
      <c r="I11" s="97"/>
      <c r="J11" s="98"/>
      <c r="K11" s="110"/>
      <c r="L11" s="111"/>
      <c r="M11" s="97"/>
      <c r="N11" s="99">
        <v>1</v>
      </c>
      <c r="O11" s="110"/>
      <c r="P11" s="98">
        <v>1</v>
      </c>
      <c r="Q11" s="98"/>
      <c r="R11" s="98"/>
      <c r="S11" s="98"/>
      <c r="T11" s="98"/>
      <c r="U11" s="111"/>
      <c r="V11" s="112">
        <f t="shared" si="0"/>
        <v>3</v>
      </c>
    </row>
    <row r="12" spans="3:22" x14ac:dyDescent="0.25">
      <c r="C12" s="258"/>
      <c r="D12" s="96" t="s">
        <v>9</v>
      </c>
      <c r="E12" s="97"/>
      <c r="F12" s="98">
        <v>1</v>
      </c>
      <c r="G12" s="98">
        <v>1</v>
      </c>
      <c r="H12" s="99"/>
      <c r="I12" s="97"/>
      <c r="J12" s="98"/>
      <c r="K12" s="110"/>
      <c r="L12" s="111"/>
      <c r="M12" s="97"/>
      <c r="N12" s="99"/>
      <c r="O12" s="110"/>
      <c r="P12" s="98"/>
      <c r="Q12" s="98"/>
      <c r="R12" s="98"/>
      <c r="S12" s="98"/>
      <c r="T12" s="98"/>
      <c r="U12" s="111"/>
      <c r="V12" s="112">
        <f t="shared" si="0"/>
        <v>2</v>
      </c>
    </row>
    <row r="13" spans="3:22" x14ac:dyDescent="0.25">
      <c r="C13" s="258"/>
      <c r="D13" s="100" t="s">
        <v>52</v>
      </c>
      <c r="E13" s="97"/>
      <c r="F13" s="101">
        <v>0</v>
      </c>
      <c r="G13" s="101"/>
      <c r="H13" s="102"/>
      <c r="I13" s="115"/>
      <c r="J13" s="101"/>
      <c r="K13" s="113"/>
      <c r="L13" s="114"/>
      <c r="M13" s="115"/>
      <c r="N13" s="102"/>
      <c r="O13" s="113"/>
      <c r="P13" s="101"/>
      <c r="Q13" s="101"/>
      <c r="R13" s="101"/>
      <c r="S13" s="101"/>
      <c r="T13" s="101"/>
      <c r="U13" s="114"/>
      <c r="V13" s="112">
        <f t="shared" si="0"/>
        <v>0</v>
      </c>
    </row>
    <row r="14" spans="3:22" ht="21.75" customHeight="1" thickBot="1" x14ac:dyDescent="0.3">
      <c r="C14" s="259"/>
      <c r="D14" s="103" t="s">
        <v>10</v>
      </c>
      <c r="E14" s="104"/>
      <c r="F14" s="105"/>
      <c r="G14" s="105">
        <v>1</v>
      </c>
      <c r="H14" s="106"/>
      <c r="I14" s="104"/>
      <c r="J14" s="105"/>
      <c r="K14" s="116"/>
      <c r="L14" s="117"/>
      <c r="M14" s="104"/>
      <c r="N14" s="106">
        <v>2</v>
      </c>
      <c r="O14" s="116"/>
      <c r="P14" s="105">
        <v>1</v>
      </c>
      <c r="Q14" s="105"/>
      <c r="R14" s="105"/>
      <c r="S14" s="105"/>
      <c r="T14" s="105"/>
      <c r="U14" s="117"/>
      <c r="V14" s="118">
        <f t="shared" si="0"/>
        <v>4</v>
      </c>
    </row>
    <row r="15" spans="3:22" ht="15.75" thickBot="1" x14ac:dyDescent="0.3">
      <c r="C15" s="57" t="s">
        <v>53</v>
      </c>
      <c r="D15" s="89" t="s">
        <v>53</v>
      </c>
      <c r="E15" s="77">
        <v>1</v>
      </c>
      <c r="F15" s="5"/>
      <c r="G15" s="5"/>
      <c r="H15" s="78"/>
      <c r="I15" s="77"/>
      <c r="J15" s="5"/>
      <c r="K15" s="68"/>
      <c r="L15" s="15"/>
      <c r="M15" s="77"/>
      <c r="N15" s="78"/>
      <c r="O15" s="68"/>
      <c r="P15" s="5"/>
      <c r="Q15" s="5"/>
      <c r="R15" s="5"/>
      <c r="S15" s="5"/>
      <c r="T15" s="5"/>
      <c r="U15" s="15"/>
      <c r="V15" s="20">
        <f t="shared" si="0"/>
        <v>1</v>
      </c>
    </row>
    <row r="16" spans="3:22" ht="15.75" thickBot="1" x14ac:dyDescent="0.3">
      <c r="C16" s="46" t="s">
        <v>11</v>
      </c>
      <c r="D16" s="90" t="s">
        <v>12</v>
      </c>
      <c r="E16" s="79"/>
      <c r="F16" s="8">
        <v>1</v>
      </c>
      <c r="G16" s="8"/>
      <c r="H16" s="80"/>
      <c r="I16" s="79"/>
      <c r="J16" s="8"/>
      <c r="K16" s="69"/>
      <c r="L16" s="16"/>
      <c r="M16" s="79"/>
      <c r="N16" s="80"/>
      <c r="O16" s="69"/>
      <c r="P16" s="8"/>
      <c r="Q16" s="8"/>
      <c r="R16" s="8"/>
      <c r="S16" s="8"/>
      <c r="T16" s="8"/>
      <c r="U16" s="16"/>
      <c r="V16" s="21">
        <f t="shared" si="0"/>
        <v>1</v>
      </c>
    </row>
    <row r="17" spans="2:25" ht="15.75" thickBot="1" x14ac:dyDescent="0.3">
      <c r="C17" s="46" t="s">
        <v>41</v>
      </c>
      <c r="D17" s="90" t="s">
        <v>41</v>
      </c>
      <c r="E17" s="79"/>
      <c r="F17" s="8"/>
      <c r="G17" s="8"/>
      <c r="H17" s="80"/>
      <c r="I17" s="79"/>
      <c r="J17" s="8"/>
      <c r="K17" s="69"/>
      <c r="L17" s="64"/>
      <c r="M17" s="79"/>
      <c r="N17" s="80"/>
      <c r="O17" s="69"/>
      <c r="P17" s="8"/>
      <c r="Q17" s="8"/>
      <c r="R17" s="8"/>
      <c r="S17" s="8"/>
      <c r="T17" s="8"/>
      <c r="U17" s="16"/>
      <c r="V17" s="21">
        <f t="shared" si="0"/>
        <v>0</v>
      </c>
    </row>
    <row r="18" spans="2:25" ht="15.75" thickBot="1" x14ac:dyDescent="0.3">
      <c r="C18" s="47"/>
      <c r="D18" s="91"/>
      <c r="E18" s="81"/>
      <c r="F18" s="11"/>
      <c r="G18" s="12"/>
      <c r="H18" s="82"/>
      <c r="I18" s="81"/>
      <c r="J18" s="11"/>
      <c r="K18" s="70"/>
      <c r="L18" s="17"/>
      <c r="M18" s="81"/>
      <c r="N18" s="82"/>
      <c r="O18" s="70"/>
      <c r="P18" s="11"/>
      <c r="Q18" s="11"/>
      <c r="R18" s="11"/>
      <c r="S18" s="11"/>
      <c r="T18" s="11"/>
      <c r="U18" s="17"/>
      <c r="V18" s="18">
        <f t="shared" si="0"/>
        <v>0</v>
      </c>
    </row>
    <row r="19" spans="2:25" ht="15.75" thickBot="1" x14ac:dyDescent="0.3">
      <c r="C19" s="224" t="s">
        <v>20</v>
      </c>
      <c r="D19" s="250"/>
      <c r="E19" s="83">
        <f t="shared" ref="E19:V19" si="1">SUM(E7:E18)</f>
        <v>5</v>
      </c>
      <c r="F19" s="31">
        <f t="shared" si="1"/>
        <v>7</v>
      </c>
      <c r="G19" s="31">
        <f t="shared" si="1"/>
        <v>5</v>
      </c>
      <c r="H19" s="84">
        <f t="shared" si="1"/>
        <v>1</v>
      </c>
      <c r="I19" s="83">
        <f t="shared" si="1"/>
        <v>3</v>
      </c>
      <c r="J19" s="31">
        <f t="shared" si="1"/>
        <v>0</v>
      </c>
      <c r="K19" s="71">
        <f t="shared" si="1"/>
        <v>3</v>
      </c>
      <c r="L19" s="33">
        <f t="shared" si="1"/>
        <v>0</v>
      </c>
      <c r="M19" s="83">
        <f t="shared" ref="M19:N19" si="2">SUM(M7:M18)</f>
        <v>2</v>
      </c>
      <c r="N19" s="84">
        <f t="shared" si="2"/>
        <v>5</v>
      </c>
      <c r="O19" s="71">
        <f t="shared" si="1"/>
        <v>8</v>
      </c>
      <c r="P19" s="31">
        <f t="shared" si="1"/>
        <v>3</v>
      </c>
      <c r="Q19" s="31">
        <f t="shared" si="1"/>
        <v>3</v>
      </c>
      <c r="R19" s="31">
        <f t="shared" si="1"/>
        <v>3</v>
      </c>
      <c r="S19" s="31">
        <f t="shared" si="1"/>
        <v>0</v>
      </c>
      <c r="T19" s="31">
        <f t="shared" si="1"/>
        <v>0</v>
      </c>
      <c r="U19" s="33">
        <f t="shared" si="1"/>
        <v>0</v>
      </c>
      <c r="V19" s="34">
        <f t="shared" si="1"/>
        <v>48</v>
      </c>
    </row>
    <row r="21" spans="2:25" ht="16.5" thickBot="1" x14ac:dyDescent="0.3">
      <c r="E21" s="44" t="s">
        <v>21</v>
      </c>
    </row>
    <row r="22" spans="2:25" ht="15" customHeight="1" thickBot="1" x14ac:dyDescent="0.3">
      <c r="C22" s="232" t="s">
        <v>1</v>
      </c>
      <c r="D22" s="35"/>
      <c r="E22" s="222" t="str">
        <f>E5</f>
        <v xml:space="preserve">S4HANA </v>
      </c>
      <c r="F22" s="260"/>
      <c r="G22" s="260"/>
      <c r="H22" s="223"/>
      <c r="I22" s="242" t="str">
        <f>I5</f>
        <v>SF</v>
      </c>
      <c r="J22" s="242"/>
      <c r="K22" s="242" t="str">
        <f>K5</f>
        <v>Ariba</v>
      </c>
      <c r="L22" s="242"/>
      <c r="M22" s="242" t="str">
        <f>M5</f>
        <v>Analytics (SAC)</v>
      </c>
      <c r="N22" s="242"/>
      <c r="O22" s="242" t="str">
        <f>O5</f>
        <v>AMS</v>
      </c>
      <c r="P22" s="242"/>
      <c r="Q22" s="56" t="str">
        <f t="shared" ref="Q22:U23" si="3">Q5</f>
        <v>Migration</v>
      </c>
      <c r="R22" s="35" t="str">
        <f t="shared" si="3"/>
        <v>Others (VP, SC, BT, RPA)</v>
      </c>
      <c r="S22" s="35">
        <f t="shared" si="3"/>
        <v>0</v>
      </c>
      <c r="T22" s="35">
        <f t="shared" si="3"/>
        <v>0</v>
      </c>
      <c r="U22" s="36">
        <f t="shared" si="3"/>
        <v>0</v>
      </c>
      <c r="V22" s="232" t="s">
        <v>22</v>
      </c>
      <c r="W22" s="232" t="s">
        <v>22</v>
      </c>
    </row>
    <row r="23" spans="2:25" ht="15.75" thickBot="1" x14ac:dyDescent="0.3">
      <c r="C23" s="233"/>
      <c r="D23" s="37" t="s">
        <v>23</v>
      </c>
      <c r="E23" s="38">
        <f>E6</f>
        <v>100</v>
      </c>
      <c r="F23" s="38">
        <f>F6</f>
        <v>150</v>
      </c>
      <c r="G23" s="38">
        <f>G6</f>
        <v>200</v>
      </c>
      <c r="H23" s="38">
        <f>H6</f>
        <v>500</v>
      </c>
      <c r="I23" s="38">
        <f>I6</f>
        <v>30</v>
      </c>
      <c r="J23" s="38">
        <f>J6</f>
        <v>50</v>
      </c>
      <c r="K23" s="38">
        <f>K6</f>
        <v>30</v>
      </c>
      <c r="L23" s="38">
        <f>L6</f>
        <v>50</v>
      </c>
      <c r="M23" s="38">
        <f>M6</f>
        <v>15</v>
      </c>
      <c r="N23" s="38">
        <f>N6</f>
        <v>20</v>
      </c>
      <c r="O23" s="38">
        <f>O6</f>
        <v>15</v>
      </c>
      <c r="P23" s="38">
        <f>P6</f>
        <v>30</v>
      </c>
      <c r="Q23" s="38">
        <f t="shared" si="3"/>
        <v>25</v>
      </c>
      <c r="R23" s="38">
        <f t="shared" si="3"/>
        <v>15</v>
      </c>
      <c r="S23" s="38">
        <f t="shared" si="3"/>
        <v>0</v>
      </c>
      <c r="T23" s="38">
        <f t="shared" si="3"/>
        <v>0</v>
      </c>
      <c r="U23" s="38">
        <f t="shared" si="3"/>
        <v>0</v>
      </c>
      <c r="V23" s="233"/>
      <c r="W23" s="233"/>
    </row>
    <row r="24" spans="2:25" ht="15.75" thickBot="1" x14ac:dyDescent="0.3">
      <c r="B24" t="s">
        <v>60</v>
      </c>
      <c r="C24" s="243" t="s">
        <v>5</v>
      </c>
      <c r="D24" s="3" t="s">
        <v>14</v>
      </c>
      <c r="E24" s="4">
        <f>E7*$E$6</f>
        <v>100</v>
      </c>
      <c r="F24" s="4">
        <f>F7*$F$6</f>
        <v>300</v>
      </c>
      <c r="G24" s="4">
        <f>G7*$G$6</f>
        <v>200</v>
      </c>
      <c r="H24" s="4">
        <f>H7*$H$6</f>
        <v>0</v>
      </c>
      <c r="I24" s="4">
        <f>I7*$I$6</f>
        <v>30</v>
      </c>
      <c r="J24" s="4">
        <f>J7*$J$6</f>
        <v>0</v>
      </c>
      <c r="K24" s="4">
        <f>K7*$K$6</f>
        <v>30</v>
      </c>
      <c r="L24" s="4">
        <f>L7*$L$6</f>
        <v>0</v>
      </c>
      <c r="M24" s="4">
        <f>M7*$M$6</f>
        <v>15</v>
      </c>
      <c r="N24" s="4">
        <f>N7*$N$6</f>
        <v>20</v>
      </c>
      <c r="O24" s="4">
        <f>O7*$O$6</f>
        <v>30</v>
      </c>
      <c r="P24" s="4">
        <f>P7*$P$6</f>
        <v>0</v>
      </c>
      <c r="Q24" s="4">
        <f>Q7*$Q$6</f>
        <v>25</v>
      </c>
      <c r="R24" s="4">
        <f>R7*$R$6</f>
        <v>15</v>
      </c>
      <c r="S24" s="4">
        <f>S7*$S$6</f>
        <v>0</v>
      </c>
      <c r="T24" s="4">
        <f>T7*$T$6</f>
        <v>0</v>
      </c>
      <c r="U24" s="4">
        <f>U7*$U$6</f>
        <v>0</v>
      </c>
      <c r="V24" s="4">
        <f t="shared" ref="V24:V35" si="4">SUM(E24:U24)</f>
        <v>765</v>
      </c>
      <c r="W24" s="246">
        <f>SUM(V24:V26)</f>
        <v>1920</v>
      </c>
    </row>
    <row r="25" spans="2:25" ht="15.75" thickBot="1" x14ac:dyDescent="0.3">
      <c r="B25" t="s">
        <v>56</v>
      </c>
      <c r="C25" s="244"/>
      <c r="D25" s="1" t="s">
        <v>15</v>
      </c>
      <c r="E25" s="4">
        <f t="shared" ref="E25:E36" si="5">E8*$E$6</f>
        <v>100</v>
      </c>
      <c r="F25" s="4">
        <f t="shared" ref="F25:F35" si="6">F8*$F$6</f>
        <v>150</v>
      </c>
      <c r="G25" s="4">
        <f t="shared" ref="G25:G35" si="7">G8*$G$6</f>
        <v>0</v>
      </c>
      <c r="H25" s="4">
        <f t="shared" ref="H25:H35" si="8">H8*$H$6</f>
        <v>0</v>
      </c>
      <c r="I25" s="4">
        <f t="shared" ref="I25:I35" si="9">I8*$I$6</f>
        <v>30</v>
      </c>
      <c r="J25" s="4">
        <f t="shared" ref="J25:J35" si="10">J8*$J$6</f>
        <v>0</v>
      </c>
      <c r="K25" s="4">
        <f t="shared" ref="K25:K35" si="11">K8*$K$6</f>
        <v>30</v>
      </c>
      <c r="L25" s="4">
        <f t="shared" ref="L25:L35" si="12">L8*$L$6</f>
        <v>0</v>
      </c>
      <c r="M25" s="4">
        <f t="shared" ref="M25:M35" si="13">M8*$M$6</f>
        <v>0</v>
      </c>
      <c r="N25" s="4">
        <f t="shared" ref="N25:N35" si="14">N8*$N$6</f>
        <v>0</v>
      </c>
      <c r="O25" s="4">
        <f t="shared" ref="O25:O35" si="15">O8*$O$6</f>
        <v>60</v>
      </c>
      <c r="P25" s="4">
        <f t="shared" ref="P25:P35" si="16">P8*$P$6</f>
        <v>0</v>
      </c>
      <c r="Q25" s="4">
        <f t="shared" ref="Q25:Q35" si="17">Q8*$Q$6</f>
        <v>25</v>
      </c>
      <c r="R25" s="4">
        <f t="shared" ref="R25:R35" si="18">R8*$R$6</f>
        <v>15</v>
      </c>
      <c r="S25" s="4">
        <f t="shared" ref="S25:S35" si="19">S8*$S$6</f>
        <v>0</v>
      </c>
      <c r="T25" s="4">
        <f t="shared" ref="T25:T35" si="20">T8*$T$6</f>
        <v>0</v>
      </c>
      <c r="U25" s="4">
        <f t="shared" ref="U25:U35" si="21">U8*$U$6</f>
        <v>0</v>
      </c>
      <c r="V25" s="4">
        <f t="shared" si="4"/>
        <v>410</v>
      </c>
      <c r="W25" s="247"/>
      <c r="Y25" s="52"/>
    </row>
    <row r="26" spans="2:25" ht="15.75" thickBot="1" x14ac:dyDescent="0.3">
      <c r="B26" t="s">
        <v>102</v>
      </c>
      <c r="C26" s="245"/>
      <c r="D26" s="2" t="s">
        <v>119</v>
      </c>
      <c r="E26" s="4">
        <f t="shared" si="5"/>
        <v>100</v>
      </c>
      <c r="F26" s="4">
        <f t="shared" si="6"/>
        <v>300</v>
      </c>
      <c r="G26" s="4">
        <f t="shared" si="7"/>
        <v>200</v>
      </c>
      <c r="H26" s="4">
        <f t="shared" si="8"/>
        <v>0</v>
      </c>
      <c r="I26" s="4">
        <f t="shared" si="9"/>
        <v>30</v>
      </c>
      <c r="J26" s="4">
        <f t="shared" si="10"/>
        <v>0</v>
      </c>
      <c r="K26" s="4">
        <f t="shared" si="11"/>
        <v>30</v>
      </c>
      <c r="L26" s="4">
        <f t="shared" si="12"/>
        <v>0</v>
      </c>
      <c r="M26" s="4">
        <f t="shared" si="13"/>
        <v>15</v>
      </c>
      <c r="N26" s="4">
        <f t="shared" si="14"/>
        <v>0</v>
      </c>
      <c r="O26" s="4">
        <f t="shared" si="15"/>
        <v>30</v>
      </c>
      <c r="P26" s="4">
        <f t="shared" si="16"/>
        <v>0</v>
      </c>
      <c r="Q26" s="4">
        <f t="shared" si="17"/>
        <v>25</v>
      </c>
      <c r="R26" s="4">
        <f t="shared" si="18"/>
        <v>15</v>
      </c>
      <c r="S26" s="4">
        <f t="shared" si="19"/>
        <v>0</v>
      </c>
      <c r="T26" s="4">
        <f t="shared" si="20"/>
        <v>0</v>
      </c>
      <c r="U26" s="4">
        <f t="shared" si="21"/>
        <v>0</v>
      </c>
      <c r="V26" s="4">
        <f t="shared" si="4"/>
        <v>745</v>
      </c>
      <c r="W26" s="248"/>
    </row>
    <row r="27" spans="2:25" ht="15.75" thickBot="1" x14ac:dyDescent="0.3">
      <c r="B27" s="249" t="s">
        <v>66</v>
      </c>
      <c r="C27" s="228" t="s">
        <v>6</v>
      </c>
      <c r="D27" s="119" t="s">
        <v>7</v>
      </c>
      <c r="E27" s="94">
        <f t="shared" si="5"/>
        <v>0</v>
      </c>
      <c r="F27" s="94">
        <f t="shared" si="6"/>
        <v>0</v>
      </c>
      <c r="G27" s="94">
        <f t="shared" si="7"/>
        <v>200</v>
      </c>
      <c r="H27" s="94">
        <f t="shared" si="8"/>
        <v>500</v>
      </c>
      <c r="I27" s="94">
        <f t="shared" si="9"/>
        <v>0</v>
      </c>
      <c r="J27" s="94">
        <f t="shared" si="10"/>
        <v>0</v>
      </c>
      <c r="K27" s="94">
        <f t="shared" si="11"/>
        <v>0</v>
      </c>
      <c r="L27" s="94">
        <f t="shared" si="12"/>
        <v>0</v>
      </c>
      <c r="M27" s="94">
        <f t="shared" si="13"/>
        <v>0</v>
      </c>
      <c r="N27" s="94">
        <f t="shared" si="14"/>
        <v>20</v>
      </c>
      <c r="O27" s="94">
        <f t="shared" si="15"/>
        <v>0</v>
      </c>
      <c r="P27" s="94">
        <f t="shared" si="16"/>
        <v>30</v>
      </c>
      <c r="Q27" s="94">
        <f t="shared" si="17"/>
        <v>0</v>
      </c>
      <c r="R27" s="94">
        <f t="shared" si="18"/>
        <v>0</v>
      </c>
      <c r="S27" s="94">
        <f t="shared" si="19"/>
        <v>0</v>
      </c>
      <c r="T27" s="94">
        <f t="shared" si="20"/>
        <v>0</v>
      </c>
      <c r="U27" s="94">
        <f t="shared" si="21"/>
        <v>0</v>
      </c>
      <c r="V27" s="94">
        <f t="shared" si="4"/>
        <v>750</v>
      </c>
      <c r="W27" s="238">
        <f>SUM(V27:V31)</f>
        <v>1520</v>
      </c>
    </row>
    <row r="28" spans="2:25" ht="15.75" thickBot="1" x14ac:dyDescent="0.3">
      <c r="B28" s="249"/>
      <c r="C28" s="229"/>
      <c r="D28" s="120" t="s">
        <v>8</v>
      </c>
      <c r="E28" s="94">
        <f t="shared" si="5"/>
        <v>100</v>
      </c>
      <c r="F28" s="94">
        <f t="shared" si="6"/>
        <v>0</v>
      </c>
      <c r="G28" s="94">
        <f t="shared" si="7"/>
        <v>0</v>
      </c>
      <c r="H28" s="94">
        <f t="shared" si="8"/>
        <v>0</v>
      </c>
      <c r="I28" s="94">
        <f t="shared" si="9"/>
        <v>0</v>
      </c>
      <c r="J28" s="94">
        <f t="shared" si="10"/>
        <v>0</v>
      </c>
      <c r="K28" s="94">
        <f t="shared" si="11"/>
        <v>0</v>
      </c>
      <c r="L28" s="94">
        <f t="shared" si="12"/>
        <v>0</v>
      </c>
      <c r="M28" s="94">
        <f t="shared" si="13"/>
        <v>0</v>
      </c>
      <c r="N28" s="94">
        <f t="shared" si="14"/>
        <v>20</v>
      </c>
      <c r="O28" s="94">
        <f t="shared" si="15"/>
        <v>0</v>
      </c>
      <c r="P28" s="94">
        <f t="shared" si="16"/>
        <v>30</v>
      </c>
      <c r="Q28" s="94">
        <f t="shared" si="17"/>
        <v>0</v>
      </c>
      <c r="R28" s="94">
        <f t="shared" si="18"/>
        <v>0</v>
      </c>
      <c r="S28" s="94">
        <f t="shared" si="19"/>
        <v>0</v>
      </c>
      <c r="T28" s="94">
        <f t="shared" si="20"/>
        <v>0</v>
      </c>
      <c r="U28" s="94">
        <f t="shared" si="21"/>
        <v>0</v>
      </c>
      <c r="V28" s="94">
        <f t="shared" si="4"/>
        <v>150</v>
      </c>
      <c r="W28" s="239"/>
    </row>
    <row r="29" spans="2:25" ht="15.75" thickBot="1" x14ac:dyDescent="0.3">
      <c r="B29" s="249"/>
      <c r="C29" s="229"/>
      <c r="D29" s="120" t="s">
        <v>9</v>
      </c>
      <c r="E29" s="94">
        <f t="shared" si="5"/>
        <v>0</v>
      </c>
      <c r="F29" s="94">
        <f t="shared" si="6"/>
        <v>150</v>
      </c>
      <c r="G29" s="94">
        <f t="shared" si="7"/>
        <v>200</v>
      </c>
      <c r="H29" s="94">
        <f t="shared" si="8"/>
        <v>0</v>
      </c>
      <c r="I29" s="94">
        <f t="shared" si="9"/>
        <v>0</v>
      </c>
      <c r="J29" s="94">
        <f t="shared" si="10"/>
        <v>0</v>
      </c>
      <c r="K29" s="94">
        <f t="shared" si="11"/>
        <v>0</v>
      </c>
      <c r="L29" s="94">
        <f t="shared" si="12"/>
        <v>0</v>
      </c>
      <c r="M29" s="94">
        <f t="shared" si="13"/>
        <v>0</v>
      </c>
      <c r="N29" s="94">
        <f t="shared" si="14"/>
        <v>0</v>
      </c>
      <c r="O29" s="94">
        <f t="shared" si="15"/>
        <v>0</v>
      </c>
      <c r="P29" s="94">
        <f t="shared" si="16"/>
        <v>0</v>
      </c>
      <c r="Q29" s="94">
        <f t="shared" si="17"/>
        <v>0</v>
      </c>
      <c r="R29" s="94">
        <f t="shared" si="18"/>
        <v>0</v>
      </c>
      <c r="S29" s="94">
        <f t="shared" si="19"/>
        <v>0</v>
      </c>
      <c r="T29" s="94">
        <f t="shared" si="20"/>
        <v>0</v>
      </c>
      <c r="U29" s="94">
        <f t="shared" si="21"/>
        <v>0</v>
      </c>
      <c r="V29" s="94">
        <f t="shared" si="4"/>
        <v>350</v>
      </c>
      <c r="W29" s="239"/>
    </row>
    <row r="30" spans="2:25" ht="15.75" thickBot="1" x14ac:dyDescent="0.3">
      <c r="B30" s="249"/>
      <c r="C30" s="229"/>
      <c r="D30" s="121" t="s">
        <v>52</v>
      </c>
      <c r="E30" s="94">
        <f t="shared" si="5"/>
        <v>0</v>
      </c>
      <c r="F30" s="94">
        <f t="shared" si="6"/>
        <v>0</v>
      </c>
      <c r="G30" s="94">
        <f t="shared" si="7"/>
        <v>0</v>
      </c>
      <c r="H30" s="94">
        <f t="shared" si="8"/>
        <v>0</v>
      </c>
      <c r="I30" s="94">
        <f t="shared" si="9"/>
        <v>0</v>
      </c>
      <c r="J30" s="94">
        <f t="shared" si="10"/>
        <v>0</v>
      </c>
      <c r="K30" s="94">
        <f t="shared" si="11"/>
        <v>0</v>
      </c>
      <c r="L30" s="94">
        <f t="shared" si="12"/>
        <v>0</v>
      </c>
      <c r="M30" s="94">
        <f t="shared" si="13"/>
        <v>0</v>
      </c>
      <c r="N30" s="94">
        <f t="shared" si="14"/>
        <v>0</v>
      </c>
      <c r="O30" s="94">
        <f t="shared" si="15"/>
        <v>0</v>
      </c>
      <c r="P30" s="94">
        <f t="shared" si="16"/>
        <v>0</v>
      </c>
      <c r="Q30" s="94">
        <f t="shared" si="17"/>
        <v>0</v>
      </c>
      <c r="R30" s="94">
        <f t="shared" si="18"/>
        <v>0</v>
      </c>
      <c r="S30" s="94">
        <f t="shared" si="19"/>
        <v>0</v>
      </c>
      <c r="T30" s="94">
        <f t="shared" si="20"/>
        <v>0</v>
      </c>
      <c r="U30" s="94">
        <f t="shared" si="21"/>
        <v>0</v>
      </c>
      <c r="V30" s="94">
        <f t="shared" si="4"/>
        <v>0</v>
      </c>
      <c r="W30" s="240"/>
    </row>
    <row r="31" spans="2:25" ht="15.75" thickBot="1" x14ac:dyDescent="0.3">
      <c r="B31" s="249"/>
      <c r="C31" s="230"/>
      <c r="D31" s="122" t="s">
        <v>10</v>
      </c>
      <c r="E31" s="94">
        <f t="shared" si="5"/>
        <v>0</v>
      </c>
      <c r="F31" s="94">
        <f t="shared" si="6"/>
        <v>0</v>
      </c>
      <c r="G31" s="94">
        <f t="shared" si="7"/>
        <v>200</v>
      </c>
      <c r="H31" s="94">
        <f t="shared" si="8"/>
        <v>0</v>
      </c>
      <c r="I31" s="94">
        <f t="shared" si="9"/>
        <v>0</v>
      </c>
      <c r="J31" s="94">
        <f t="shared" si="10"/>
        <v>0</v>
      </c>
      <c r="K31" s="94">
        <f t="shared" si="11"/>
        <v>0</v>
      </c>
      <c r="L31" s="94">
        <f t="shared" si="12"/>
        <v>0</v>
      </c>
      <c r="M31" s="94">
        <f t="shared" si="13"/>
        <v>0</v>
      </c>
      <c r="N31" s="94">
        <f t="shared" si="14"/>
        <v>40</v>
      </c>
      <c r="O31" s="94">
        <f t="shared" si="15"/>
        <v>0</v>
      </c>
      <c r="P31" s="94">
        <f t="shared" si="16"/>
        <v>30</v>
      </c>
      <c r="Q31" s="94">
        <f t="shared" si="17"/>
        <v>0</v>
      </c>
      <c r="R31" s="94">
        <f t="shared" si="18"/>
        <v>0</v>
      </c>
      <c r="S31" s="94">
        <f t="shared" si="19"/>
        <v>0</v>
      </c>
      <c r="T31" s="94">
        <f t="shared" si="20"/>
        <v>0</v>
      </c>
      <c r="U31" s="94">
        <f t="shared" si="21"/>
        <v>0</v>
      </c>
      <c r="V31" s="94">
        <f t="shared" si="4"/>
        <v>270</v>
      </c>
      <c r="W31" s="241"/>
    </row>
    <row r="32" spans="2:25" ht="15.75" thickBot="1" x14ac:dyDescent="0.3">
      <c r="B32" t="s">
        <v>47</v>
      </c>
      <c r="C32" s="57" t="s">
        <v>53</v>
      </c>
      <c r="D32" s="58" t="s">
        <v>53</v>
      </c>
      <c r="E32" s="4">
        <f t="shared" si="5"/>
        <v>100</v>
      </c>
      <c r="F32" s="4">
        <f t="shared" si="6"/>
        <v>0</v>
      </c>
      <c r="G32" s="4">
        <f t="shared" si="7"/>
        <v>0</v>
      </c>
      <c r="H32" s="4">
        <f t="shared" si="8"/>
        <v>0</v>
      </c>
      <c r="I32" s="4">
        <f t="shared" si="9"/>
        <v>0</v>
      </c>
      <c r="J32" s="4">
        <f t="shared" si="10"/>
        <v>0</v>
      </c>
      <c r="K32" s="4">
        <f t="shared" si="11"/>
        <v>0</v>
      </c>
      <c r="L32" s="4">
        <f t="shared" si="12"/>
        <v>0</v>
      </c>
      <c r="M32" s="4">
        <f t="shared" si="13"/>
        <v>0</v>
      </c>
      <c r="N32" s="4">
        <f t="shared" si="14"/>
        <v>0</v>
      </c>
      <c r="O32" s="4">
        <f t="shared" si="15"/>
        <v>0</v>
      </c>
      <c r="P32" s="4">
        <f t="shared" si="16"/>
        <v>0</v>
      </c>
      <c r="Q32" s="4">
        <f t="shared" si="17"/>
        <v>0</v>
      </c>
      <c r="R32" s="4">
        <f t="shared" si="18"/>
        <v>0</v>
      </c>
      <c r="S32" s="4">
        <f t="shared" si="19"/>
        <v>0</v>
      </c>
      <c r="T32" s="4">
        <f t="shared" si="20"/>
        <v>0</v>
      </c>
      <c r="U32" s="4">
        <f t="shared" si="21"/>
        <v>0</v>
      </c>
      <c r="V32" s="4">
        <f t="shared" si="4"/>
        <v>100</v>
      </c>
      <c r="W32" s="24">
        <f>V32</f>
        <v>100</v>
      </c>
    </row>
    <row r="33" spans="2:26" ht="15.75" thickBot="1" x14ac:dyDescent="0.3">
      <c r="B33" t="s">
        <v>47</v>
      </c>
      <c r="C33" s="6" t="s">
        <v>11</v>
      </c>
      <c r="D33" s="7" t="s">
        <v>12</v>
      </c>
      <c r="E33" s="4">
        <f t="shared" si="5"/>
        <v>0</v>
      </c>
      <c r="F33" s="4">
        <f t="shared" si="6"/>
        <v>150</v>
      </c>
      <c r="G33" s="4">
        <f t="shared" si="7"/>
        <v>0</v>
      </c>
      <c r="H33" s="4">
        <f t="shared" si="8"/>
        <v>0</v>
      </c>
      <c r="I33" s="4">
        <f t="shared" si="9"/>
        <v>0</v>
      </c>
      <c r="J33" s="4">
        <f t="shared" si="10"/>
        <v>0</v>
      </c>
      <c r="K33" s="4">
        <f t="shared" si="11"/>
        <v>0</v>
      </c>
      <c r="L33" s="4">
        <f t="shared" si="12"/>
        <v>0</v>
      </c>
      <c r="M33" s="4">
        <f t="shared" si="13"/>
        <v>0</v>
      </c>
      <c r="N33" s="4">
        <f t="shared" si="14"/>
        <v>0</v>
      </c>
      <c r="O33" s="4">
        <f t="shared" si="15"/>
        <v>0</v>
      </c>
      <c r="P33" s="4">
        <f t="shared" si="16"/>
        <v>0</v>
      </c>
      <c r="Q33" s="4">
        <f t="shared" si="17"/>
        <v>0</v>
      </c>
      <c r="R33" s="4">
        <f t="shared" si="18"/>
        <v>0</v>
      </c>
      <c r="S33" s="4">
        <f t="shared" si="19"/>
        <v>0</v>
      </c>
      <c r="T33" s="4">
        <f t="shared" si="20"/>
        <v>0</v>
      </c>
      <c r="U33" s="4">
        <f t="shared" si="21"/>
        <v>0</v>
      </c>
      <c r="V33" s="4">
        <f t="shared" si="4"/>
        <v>150</v>
      </c>
      <c r="W33" s="24">
        <f>V33</f>
        <v>150</v>
      </c>
    </row>
    <row r="34" spans="2:26" ht="15.75" thickBot="1" x14ac:dyDescent="0.3">
      <c r="C34" s="6" t="s">
        <v>41</v>
      </c>
      <c r="D34" s="7" t="s">
        <v>41</v>
      </c>
      <c r="E34" s="4">
        <f t="shared" si="5"/>
        <v>0</v>
      </c>
      <c r="F34" s="4">
        <f t="shared" si="6"/>
        <v>0</v>
      </c>
      <c r="G34" s="4">
        <f t="shared" si="7"/>
        <v>0</v>
      </c>
      <c r="H34" s="4">
        <f t="shared" si="8"/>
        <v>0</v>
      </c>
      <c r="I34" s="4">
        <f t="shared" si="9"/>
        <v>0</v>
      </c>
      <c r="J34" s="4">
        <f t="shared" si="10"/>
        <v>0</v>
      </c>
      <c r="K34" s="4">
        <f t="shared" si="11"/>
        <v>0</v>
      </c>
      <c r="L34" s="4">
        <f t="shared" si="12"/>
        <v>0</v>
      </c>
      <c r="M34" s="4">
        <f t="shared" si="13"/>
        <v>0</v>
      </c>
      <c r="N34" s="4">
        <f t="shared" si="14"/>
        <v>0</v>
      </c>
      <c r="O34" s="4">
        <f t="shared" si="15"/>
        <v>0</v>
      </c>
      <c r="P34" s="4">
        <f t="shared" si="16"/>
        <v>0</v>
      </c>
      <c r="Q34" s="4">
        <f t="shared" si="17"/>
        <v>0</v>
      </c>
      <c r="R34" s="4">
        <f t="shared" si="18"/>
        <v>0</v>
      </c>
      <c r="S34" s="4">
        <f t="shared" si="19"/>
        <v>0</v>
      </c>
      <c r="T34" s="4">
        <f t="shared" si="20"/>
        <v>0</v>
      </c>
      <c r="U34" s="4">
        <f t="shared" si="21"/>
        <v>0</v>
      </c>
      <c r="V34" s="4">
        <f t="shared" si="4"/>
        <v>0</v>
      </c>
      <c r="W34" s="24">
        <f>V34</f>
        <v>0</v>
      </c>
    </row>
    <row r="35" spans="2:26" ht="15.75" thickBot="1" x14ac:dyDescent="0.3">
      <c r="C35" s="9"/>
      <c r="D35" s="10"/>
      <c r="E35" s="4">
        <f t="shared" si="5"/>
        <v>0</v>
      </c>
      <c r="F35" s="4">
        <f t="shared" si="6"/>
        <v>0</v>
      </c>
      <c r="G35" s="4">
        <f t="shared" si="7"/>
        <v>0</v>
      </c>
      <c r="H35" s="4">
        <f t="shared" si="8"/>
        <v>0</v>
      </c>
      <c r="I35" s="4">
        <f t="shared" si="9"/>
        <v>0</v>
      </c>
      <c r="J35" s="4">
        <f t="shared" si="10"/>
        <v>0</v>
      </c>
      <c r="K35" s="4">
        <f t="shared" si="11"/>
        <v>0</v>
      </c>
      <c r="L35" s="4">
        <f t="shared" si="12"/>
        <v>0</v>
      </c>
      <c r="M35" s="4">
        <f t="shared" si="13"/>
        <v>0</v>
      </c>
      <c r="N35" s="4">
        <f t="shared" si="14"/>
        <v>0</v>
      </c>
      <c r="O35" s="4">
        <f t="shared" si="15"/>
        <v>0</v>
      </c>
      <c r="P35" s="4">
        <f t="shared" si="16"/>
        <v>0</v>
      </c>
      <c r="Q35" s="4">
        <f t="shared" si="17"/>
        <v>0</v>
      </c>
      <c r="R35" s="4">
        <f t="shared" si="18"/>
        <v>0</v>
      </c>
      <c r="S35" s="4">
        <f t="shared" si="19"/>
        <v>0</v>
      </c>
      <c r="T35" s="4">
        <f t="shared" si="20"/>
        <v>0</v>
      </c>
      <c r="U35" s="4">
        <f t="shared" si="21"/>
        <v>0</v>
      </c>
      <c r="V35" s="4">
        <f t="shared" si="4"/>
        <v>0</v>
      </c>
      <c r="W35" s="25">
        <f>V35</f>
        <v>0</v>
      </c>
    </row>
    <row r="36" spans="2:26" ht="15.75" thickBot="1" x14ac:dyDescent="0.3">
      <c r="C36" s="224" t="s">
        <v>20</v>
      </c>
      <c r="D36" s="225"/>
      <c r="E36" s="128">
        <f t="shared" si="5"/>
        <v>500</v>
      </c>
      <c r="F36" s="31">
        <f t="shared" ref="F36:R36" si="22">SUM(F24:F35)</f>
        <v>1050</v>
      </c>
      <c r="G36" s="31">
        <f t="shared" si="22"/>
        <v>1000</v>
      </c>
      <c r="H36" s="31">
        <f t="shared" si="22"/>
        <v>500</v>
      </c>
      <c r="I36" s="31">
        <f t="shared" si="22"/>
        <v>90</v>
      </c>
      <c r="J36" s="31">
        <f t="shared" si="22"/>
        <v>0</v>
      </c>
      <c r="K36" s="31">
        <f t="shared" si="22"/>
        <v>90</v>
      </c>
      <c r="L36" s="31">
        <f t="shared" si="22"/>
        <v>0</v>
      </c>
      <c r="M36" s="31">
        <f t="shared" si="22"/>
        <v>30</v>
      </c>
      <c r="N36" s="31">
        <f t="shared" si="22"/>
        <v>100</v>
      </c>
      <c r="O36" s="31">
        <f t="shared" si="22"/>
        <v>120</v>
      </c>
      <c r="P36" s="31">
        <f t="shared" si="22"/>
        <v>90</v>
      </c>
      <c r="Q36" s="31">
        <f t="shared" si="22"/>
        <v>75</v>
      </c>
      <c r="R36" s="31">
        <f t="shared" si="22"/>
        <v>45</v>
      </c>
      <c r="S36" s="31">
        <f t="shared" ref="S36" si="23">SUM(S24:S35)</f>
        <v>0</v>
      </c>
      <c r="T36" s="31">
        <f>SUM(T24:T35)</f>
        <v>0</v>
      </c>
      <c r="U36" s="31">
        <f>SUM(U24:U35)</f>
        <v>0</v>
      </c>
      <c r="V36" s="31">
        <f>SUM(V24:V35)</f>
        <v>3690</v>
      </c>
      <c r="W36" s="32">
        <f>SUM(W24:W35)</f>
        <v>3690</v>
      </c>
      <c r="Y36" s="142"/>
    </row>
    <row r="37" spans="2:26" x14ac:dyDescent="0.25">
      <c r="G37" s="129">
        <f>SUM(E36:H36)</f>
        <v>3050</v>
      </c>
      <c r="J37" s="129">
        <f>SUM(I36:J36)</f>
        <v>90</v>
      </c>
      <c r="K37" s="129">
        <f>K36+L36</f>
        <v>90</v>
      </c>
      <c r="M37" s="129">
        <f>M36</f>
        <v>30</v>
      </c>
      <c r="O37" s="129">
        <f>O36+P36</f>
        <v>210</v>
      </c>
      <c r="Q37" s="129">
        <f>Q36</f>
        <v>75</v>
      </c>
      <c r="R37" s="129">
        <f>R36</f>
        <v>45</v>
      </c>
      <c r="S37" s="129">
        <f>S36</f>
        <v>0</v>
      </c>
      <c r="T37" s="129">
        <f t="shared" ref="T37:U37" si="24">T36</f>
        <v>0</v>
      </c>
      <c r="U37" s="129">
        <f t="shared" si="24"/>
        <v>0</v>
      </c>
      <c r="X37">
        <f>W36-5760</f>
        <v>-2070</v>
      </c>
      <c r="Z37">
        <f>38.54</f>
        <v>38.54</v>
      </c>
    </row>
    <row r="38" spans="2:26" ht="15.75" thickBot="1" x14ac:dyDescent="0.3"/>
    <row r="39" spans="2:26" ht="15.75" thickBot="1" x14ac:dyDescent="0.3">
      <c r="C39" s="222" t="s">
        <v>17</v>
      </c>
      <c r="D39" s="223"/>
      <c r="E39" s="35" t="s">
        <v>18</v>
      </c>
      <c r="F39" s="35"/>
      <c r="G39" s="35" t="s">
        <v>19</v>
      </c>
      <c r="H39" s="35" t="s">
        <v>62</v>
      </c>
      <c r="I39" s="35" t="s">
        <v>61</v>
      </c>
      <c r="J39" s="35" t="s">
        <v>68</v>
      </c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42"/>
      <c r="V39" s="35"/>
      <c r="W39" s="43"/>
    </row>
    <row r="40" spans="2:26" x14ac:dyDescent="0.25">
      <c r="C40" s="234" t="s">
        <v>35</v>
      </c>
      <c r="D40" s="235"/>
      <c r="E40" s="28">
        <v>4</v>
      </c>
      <c r="F40" s="28"/>
      <c r="G40" s="28">
        <v>60</v>
      </c>
      <c r="H40" s="28">
        <v>5</v>
      </c>
      <c r="I40" s="28">
        <f>H40*G40*E40</f>
        <v>1200</v>
      </c>
      <c r="J40" s="28">
        <f>I40*0.2</f>
        <v>240</v>
      </c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>
        <f>J40</f>
        <v>240</v>
      </c>
      <c r="W40" s="29"/>
    </row>
    <row r="41" spans="2:26" x14ac:dyDescent="0.25">
      <c r="C41" s="236" t="s">
        <v>34</v>
      </c>
      <c r="D41" s="237"/>
      <c r="E41" s="123">
        <v>4</v>
      </c>
      <c r="F41" s="123"/>
      <c r="G41" s="28">
        <v>60</v>
      </c>
      <c r="H41" s="123">
        <v>5</v>
      </c>
      <c r="I41" s="123">
        <f t="shared" ref="I41:I42" si="25">H41*G41*E41</f>
        <v>1200</v>
      </c>
      <c r="J41" s="28">
        <f t="shared" ref="J41:J42" si="26">I41*0.2</f>
        <v>240</v>
      </c>
      <c r="K41" s="123"/>
      <c r="L41" s="123"/>
      <c r="M41" s="123"/>
      <c r="N41" s="123"/>
      <c r="O41" s="124"/>
      <c r="P41" s="123"/>
      <c r="Q41" s="123"/>
      <c r="R41" s="123"/>
      <c r="S41" s="123"/>
      <c r="T41" s="123"/>
      <c r="U41" s="123"/>
      <c r="V41" s="123">
        <f t="shared" ref="V41:V42" si="27">J41</f>
        <v>240</v>
      </c>
      <c r="W41" s="125"/>
    </row>
    <row r="42" spans="2:26" ht="15.75" thickBot="1" x14ac:dyDescent="0.3">
      <c r="C42" s="226" t="s">
        <v>36</v>
      </c>
      <c r="D42" s="227"/>
      <c r="E42" s="30">
        <v>4</v>
      </c>
      <c r="F42" s="126"/>
      <c r="G42" s="28">
        <v>60</v>
      </c>
      <c r="H42" s="126">
        <v>5</v>
      </c>
      <c r="I42" s="30">
        <f t="shared" si="25"/>
        <v>1200</v>
      </c>
      <c r="J42" s="28">
        <f t="shared" si="26"/>
        <v>240</v>
      </c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30">
        <f t="shared" si="27"/>
        <v>240</v>
      </c>
      <c r="W42" s="127">
        <f>SUM(V40:V42)</f>
        <v>720</v>
      </c>
    </row>
    <row r="44" spans="2:26" ht="15.75" thickBot="1" x14ac:dyDescent="0.3">
      <c r="C44" s="231"/>
      <c r="D44" s="231"/>
    </row>
    <row r="45" spans="2:26" ht="15.75" thickBot="1" x14ac:dyDescent="0.3">
      <c r="C45" s="220" t="s">
        <v>24</v>
      </c>
      <c r="D45" s="221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48">
        <f>V36+V40+V41+V42</f>
        <v>4410</v>
      </c>
      <c r="W45" s="27"/>
    </row>
    <row r="47" spans="2:26" x14ac:dyDescent="0.25">
      <c r="G47" t="s">
        <v>107</v>
      </c>
      <c r="H47" t="s">
        <v>107</v>
      </c>
      <c r="K47" t="s">
        <v>107</v>
      </c>
    </row>
    <row r="48" spans="2:26" ht="30" x14ac:dyDescent="0.25">
      <c r="E48" t="s">
        <v>108</v>
      </c>
      <c r="F48" t="s">
        <v>4</v>
      </c>
      <c r="G48" t="s">
        <v>3</v>
      </c>
      <c r="H48" t="s">
        <v>54</v>
      </c>
      <c r="I48" t="s">
        <v>50</v>
      </c>
      <c r="J48" t="s">
        <v>2</v>
      </c>
      <c r="K48" s="196" t="s">
        <v>65</v>
      </c>
      <c r="Q48" s="49" t="s">
        <v>32</v>
      </c>
      <c r="R48" s="49" t="s">
        <v>49</v>
      </c>
      <c r="S48" s="49" t="s">
        <v>109</v>
      </c>
      <c r="T48" s="49" t="s">
        <v>110</v>
      </c>
      <c r="U48" s="49" t="s">
        <v>17</v>
      </c>
    </row>
    <row r="49" spans="3:21" x14ac:dyDescent="0.25">
      <c r="D49" t="s">
        <v>111</v>
      </c>
      <c r="E49" s="129">
        <f>E24+F24+G24+H24</f>
        <v>600</v>
      </c>
      <c r="F49" s="129">
        <f>O24+P24</f>
        <v>30</v>
      </c>
      <c r="G49" s="129">
        <f>I24+J24</f>
        <v>30</v>
      </c>
      <c r="H49" s="129">
        <f>L24+K24</f>
        <v>30</v>
      </c>
      <c r="I49" s="129">
        <f>N24+M24</f>
        <v>35</v>
      </c>
      <c r="J49" s="129">
        <f t="shared" ref="J49:K51" si="28">Q24</f>
        <v>25</v>
      </c>
      <c r="K49" s="129">
        <f t="shared" si="28"/>
        <v>15</v>
      </c>
      <c r="L49" s="129"/>
      <c r="M49" s="129"/>
      <c r="N49" s="129"/>
      <c r="O49" s="129"/>
      <c r="P49" s="129"/>
      <c r="Q49" s="129">
        <f t="shared" ref="Q49:Q54" si="29">SUM(E49:P49)</f>
        <v>765</v>
      </c>
      <c r="R49" s="129">
        <f ca="1">'CR- Customer list'!C36</f>
        <v>310.25</v>
      </c>
      <c r="S49" s="129">
        <f t="shared" ref="S49:S54" ca="1" si="30">Q49+R49</f>
        <v>1075.25</v>
      </c>
      <c r="T49" s="181"/>
      <c r="U49" s="129"/>
    </row>
    <row r="50" spans="3:21" x14ac:dyDescent="0.25">
      <c r="D50" t="s">
        <v>112</v>
      </c>
      <c r="E50" s="129">
        <f>E25+F25+G25+H25</f>
        <v>250</v>
      </c>
      <c r="F50" s="129">
        <f>O25+P25</f>
        <v>60</v>
      </c>
      <c r="G50" s="129">
        <f>I25+J25</f>
        <v>30</v>
      </c>
      <c r="H50" s="129">
        <f>L25+K25</f>
        <v>30</v>
      </c>
      <c r="I50" s="129">
        <f>N25+M25</f>
        <v>0</v>
      </c>
      <c r="J50" s="129">
        <f t="shared" si="28"/>
        <v>25</v>
      </c>
      <c r="K50" s="129">
        <f t="shared" si="28"/>
        <v>15</v>
      </c>
      <c r="L50" s="129"/>
      <c r="M50" s="129"/>
      <c r="N50" s="129"/>
      <c r="O50" s="129"/>
      <c r="P50" s="129"/>
      <c r="Q50" s="129">
        <f t="shared" si="29"/>
        <v>410</v>
      </c>
      <c r="R50" s="129">
        <f ca="1">'CR- Customer list'!C38</f>
        <v>107.25</v>
      </c>
      <c r="S50" s="129">
        <f t="shared" ca="1" si="30"/>
        <v>517.25</v>
      </c>
      <c r="T50" s="181"/>
      <c r="U50" s="129"/>
    </row>
    <row r="51" spans="3:21" x14ac:dyDescent="0.25">
      <c r="D51" t="s">
        <v>120</v>
      </c>
      <c r="E51" s="129">
        <f>E26+F26+G26+H26</f>
        <v>600</v>
      </c>
      <c r="F51" s="129">
        <f>O26+P26</f>
        <v>30</v>
      </c>
      <c r="G51" s="129">
        <f>I26+J26</f>
        <v>30</v>
      </c>
      <c r="H51" s="129">
        <f>L26+K26</f>
        <v>30</v>
      </c>
      <c r="I51" s="129">
        <f>N26+M26</f>
        <v>15</v>
      </c>
      <c r="J51" s="129">
        <f t="shared" si="28"/>
        <v>25</v>
      </c>
      <c r="K51" s="129">
        <f t="shared" si="28"/>
        <v>15</v>
      </c>
      <c r="L51" s="129"/>
      <c r="M51" s="129"/>
      <c r="N51" s="129"/>
      <c r="O51" s="129"/>
      <c r="P51" s="129"/>
      <c r="Q51" s="129">
        <f t="shared" si="29"/>
        <v>745</v>
      </c>
      <c r="R51" s="129">
        <f ca="1">'CR- Customer list'!C37</f>
        <v>182.5</v>
      </c>
      <c r="S51" s="129">
        <f t="shared" ca="1" si="30"/>
        <v>927.5</v>
      </c>
      <c r="T51" s="181"/>
      <c r="U51" s="129"/>
    </row>
    <row r="52" spans="3:21" x14ac:dyDescent="0.25">
      <c r="D52" t="s">
        <v>113</v>
      </c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>
        <f t="shared" si="29"/>
        <v>0</v>
      </c>
      <c r="R52" s="129"/>
      <c r="S52" s="129">
        <f t="shared" si="30"/>
        <v>0</v>
      </c>
    </row>
    <row r="53" spans="3:21" x14ac:dyDescent="0.25">
      <c r="D53" t="s">
        <v>113</v>
      </c>
      <c r="E53" s="129">
        <f>SUM(E27:H31)</f>
        <v>1350</v>
      </c>
      <c r="F53" s="129">
        <f>SUM(O27:P31)</f>
        <v>90</v>
      </c>
      <c r="G53" s="129">
        <f>SUM(I27:J31)</f>
        <v>0</v>
      </c>
      <c r="H53" s="129">
        <f>SUM(K27:L31)</f>
        <v>0</v>
      </c>
      <c r="I53" s="129">
        <f>SUM(M27:N31)</f>
        <v>80</v>
      </c>
      <c r="J53" s="129">
        <f>SUM(Q27:Q31)</f>
        <v>0</v>
      </c>
      <c r="K53" s="129">
        <f>SUM(R27:R31)</f>
        <v>0</v>
      </c>
      <c r="L53" s="129"/>
      <c r="M53" s="129"/>
      <c r="N53" s="129"/>
      <c r="O53" s="129"/>
      <c r="P53" s="129"/>
      <c r="Q53" s="129">
        <f t="shared" si="29"/>
        <v>1520</v>
      </c>
      <c r="R53" s="129"/>
      <c r="S53" s="129">
        <f t="shared" si="30"/>
        <v>1520</v>
      </c>
    </row>
    <row r="54" spans="3:21" x14ac:dyDescent="0.25">
      <c r="D54" t="s">
        <v>114</v>
      </c>
      <c r="E54" s="129">
        <f>SUM(E32:H34)</f>
        <v>250</v>
      </c>
      <c r="F54" s="129">
        <f>SUM(O32:P34)</f>
        <v>0</v>
      </c>
      <c r="G54" s="129">
        <f>SUM(I32:L34)</f>
        <v>0</v>
      </c>
      <c r="H54" s="129">
        <f>SUM(L32:M34)</f>
        <v>0</v>
      </c>
      <c r="I54" s="129">
        <f>SUM(M32:N34)</f>
        <v>0</v>
      </c>
      <c r="J54" s="129">
        <f>SUM(Q32:Q34)</f>
        <v>0</v>
      </c>
      <c r="K54" s="129">
        <f>SUM(R32:R34)</f>
        <v>0</v>
      </c>
      <c r="L54" s="129"/>
      <c r="M54" s="129"/>
      <c r="N54" s="129"/>
      <c r="O54" s="129"/>
      <c r="P54" s="129"/>
      <c r="Q54" s="129">
        <f t="shared" si="29"/>
        <v>250</v>
      </c>
      <c r="S54" s="129">
        <f t="shared" si="30"/>
        <v>250</v>
      </c>
    </row>
    <row r="55" spans="3:21" ht="15.75" thickBot="1" x14ac:dyDescent="0.3">
      <c r="E55" s="129">
        <f>SUM(E49:E54)</f>
        <v>3050</v>
      </c>
      <c r="F55" s="129">
        <f t="shared" ref="F55:K55" si="31">SUM(F49:F54)</f>
        <v>210</v>
      </c>
      <c r="G55" s="129">
        <f t="shared" si="31"/>
        <v>90</v>
      </c>
      <c r="H55" s="129">
        <f t="shared" si="31"/>
        <v>90</v>
      </c>
      <c r="I55" s="129">
        <f t="shared" si="31"/>
        <v>130</v>
      </c>
      <c r="J55" s="129">
        <f t="shared" si="31"/>
        <v>75</v>
      </c>
      <c r="K55" s="129">
        <f t="shared" si="31"/>
        <v>45</v>
      </c>
      <c r="L55" s="129"/>
      <c r="M55" s="129"/>
      <c r="N55" s="129"/>
      <c r="O55" s="129"/>
      <c r="P55" s="129"/>
      <c r="Q55" s="129">
        <f>SUM(Q49:Q54)</f>
        <v>3690</v>
      </c>
      <c r="R55" s="129">
        <f ca="1">SUM(R49:R54)</f>
        <v>600</v>
      </c>
      <c r="S55" s="182">
        <f ca="1">SUM(S49:S54)</f>
        <v>4290</v>
      </c>
      <c r="T55" s="182">
        <f>SUM(T49:T54)</f>
        <v>0</v>
      </c>
      <c r="U55" s="182">
        <f>SUM(U49:U54)</f>
        <v>0</v>
      </c>
    </row>
    <row r="56" spans="3:21" x14ac:dyDescent="0.25">
      <c r="C56" s="183"/>
      <c r="D56" s="184"/>
      <c r="E56" s="184"/>
      <c r="F56" s="185">
        <f ca="1">S49+S50+S51</f>
        <v>2520</v>
      </c>
      <c r="G56" s="185">
        <f>S52+S53</f>
        <v>1520</v>
      </c>
      <c r="H56" s="185">
        <f>S54</f>
        <v>250</v>
      </c>
      <c r="I56" s="186">
        <f>G55+K55+H55</f>
        <v>225</v>
      </c>
    </row>
    <row r="57" spans="3:21" x14ac:dyDescent="0.25">
      <c r="C57" s="187"/>
      <c r="D57" s="188" t="s">
        <v>115</v>
      </c>
      <c r="E57" s="188" t="s">
        <v>20</v>
      </c>
      <c r="F57" s="188" t="s">
        <v>116</v>
      </c>
      <c r="G57" s="188" t="s">
        <v>6</v>
      </c>
      <c r="H57" s="188" t="s">
        <v>117</v>
      </c>
      <c r="I57" s="189" t="s">
        <v>118</v>
      </c>
    </row>
    <row r="58" spans="3:21" x14ac:dyDescent="0.25">
      <c r="C58" s="187" t="s">
        <v>55</v>
      </c>
      <c r="D58" s="190">
        <v>0.2</v>
      </c>
      <c r="E58" s="191">
        <f>D58*$Q$55</f>
        <v>738</v>
      </c>
      <c r="F58" s="191">
        <f ca="1">$F$56*$D58</f>
        <v>504</v>
      </c>
      <c r="G58" s="191">
        <f>$G$56*$D58</f>
        <v>304</v>
      </c>
      <c r="H58" s="191">
        <f>$H$56*$D58</f>
        <v>50</v>
      </c>
      <c r="I58" s="192">
        <f>$I$56*10%</f>
        <v>22.5</v>
      </c>
    </row>
    <row r="59" spans="3:21" x14ac:dyDescent="0.25">
      <c r="C59" s="187" t="s">
        <v>57</v>
      </c>
      <c r="D59" s="190">
        <v>0.3</v>
      </c>
      <c r="E59" s="191">
        <f>D59*$Q$55</f>
        <v>1107</v>
      </c>
      <c r="F59" s="191">
        <f t="shared" ref="F59:F61" ca="1" si="32">$F$56*$D59</f>
        <v>756</v>
      </c>
      <c r="G59" s="191">
        <f t="shared" ref="G59:G61" si="33">$G$56*$D59</f>
        <v>456</v>
      </c>
      <c r="H59" s="191">
        <f t="shared" ref="H59:H61" si="34">$H$56*$D59</f>
        <v>75</v>
      </c>
      <c r="I59" s="192">
        <f>$I$56*30%</f>
        <v>67.5</v>
      </c>
    </row>
    <row r="60" spans="3:21" x14ac:dyDescent="0.25">
      <c r="C60" s="187" t="s">
        <v>58</v>
      </c>
      <c r="D60" s="190">
        <v>0.3</v>
      </c>
      <c r="E60" s="191">
        <f>D60*$Q$55</f>
        <v>1107</v>
      </c>
      <c r="F60" s="191">
        <f t="shared" ca="1" si="32"/>
        <v>756</v>
      </c>
      <c r="G60" s="191">
        <f t="shared" si="33"/>
        <v>456</v>
      </c>
      <c r="H60" s="191">
        <f t="shared" si="34"/>
        <v>75</v>
      </c>
      <c r="I60" s="192">
        <f>$I$56*30%</f>
        <v>67.5</v>
      </c>
    </row>
    <row r="61" spans="3:21" x14ac:dyDescent="0.25">
      <c r="C61" s="187" t="s">
        <v>59</v>
      </c>
      <c r="D61" s="190">
        <v>0.2</v>
      </c>
      <c r="E61" s="191">
        <f>D61*$Q$55</f>
        <v>738</v>
      </c>
      <c r="F61" s="191">
        <f t="shared" ca="1" si="32"/>
        <v>504</v>
      </c>
      <c r="G61" s="191">
        <f t="shared" si="33"/>
        <v>304</v>
      </c>
      <c r="H61" s="191">
        <f t="shared" si="34"/>
        <v>50</v>
      </c>
      <c r="I61" s="192">
        <f>$I$56*30%</f>
        <v>67.5</v>
      </c>
    </row>
    <row r="62" spans="3:21" ht="15.75" thickBot="1" x14ac:dyDescent="0.3">
      <c r="C62" s="193"/>
      <c r="D62" s="194"/>
      <c r="E62" s="194"/>
      <c r="F62" s="194"/>
      <c r="G62" s="194"/>
      <c r="H62" s="194"/>
      <c r="I62" s="195"/>
    </row>
    <row r="64" spans="3:21" x14ac:dyDescent="0.25">
      <c r="E64" s="190">
        <v>0.2</v>
      </c>
      <c r="F64" s="190">
        <v>0.3</v>
      </c>
      <c r="G64" s="190">
        <v>0.3</v>
      </c>
      <c r="H64" s="190">
        <v>0.2</v>
      </c>
    </row>
    <row r="65" spans="3:23" x14ac:dyDescent="0.25">
      <c r="E65" t="s">
        <v>55</v>
      </c>
      <c r="F65" t="s">
        <v>57</v>
      </c>
      <c r="G65" t="s">
        <v>58</v>
      </c>
      <c r="H65" t="s">
        <v>59</v>
      </c>
    </row>
    <row r="66" spans="3:23" ht="48" x14ac:dyDescent="0.25">
      <c r="C66" s="197" t="s">
        <v>121</v>
      </c>
      <c r="D66" s="198">
        <f>SUM(Q49:Q51)-I56</f>
        <v>1695</v>
      </c>
      <c r="E66" s="198">
        <f>E$64*$D66</f>
        <v>339</v>
      </c>
      <c r="F66" s="198">
        <f t="shared" ref="F66:H70" si="35">F$64*$D66</f>
        <v>508.5</v>
      </c>
      <c r="G66" s="198">
        <f t="shared" si="35"/>
        <v>508.5</v>
      </c>
      <c r="H66" s="198">
        <f t="shared" si="35"/>
        <v>339</v>
      </c>
      <c r="K66" s="181">
        <f>D66/2</f>
        <v>847.5</v>
      </c>
      <c r="M66" s="181">
        <f>E66/2</f>
        <v>169.5</v>
      </c>
      <c r="N66" s="181">
        <f t="shared" ref="N66:N70" si="36">F66/2</f>
        <v>254.25</v>
      </c>
      <c r="O66" s="181">
        <f t="shared" ref="O66:O70" si="37">G66/2</f>
        <v>254.25</v>
      </c>
      <c r="P66" s="181">
        <f t="shared" ref="P66:P70" si="38">H66/2</f>
        <v>169.5</v>
      </c>
      <c r="S66">
        <v>1.7</v>
      </c>
      <c r="T66">
        <v>2.54</v>
      </c>
      <c r="U66">
        <v>2.54</v>
      </c>
      <c r="V66">
        <v>1.7</v>
      </c>
      <c r="W66">
        <f>SUM(S66:V66)</f>
        <v>8.48</v>
      </c>
    </row>
    <row r="67" spans="3:23" ht="60" x14ac:dyDescent="0.25">
      <c r="C67" s="197" t="s">
        <v>124</v>
      </c>
      <c r="D67" s="198">
        <f ca="1">R55</f>
        <v>600</v>
      </c>
      <c r="E67" s="198">
        <f t="shared" ref="E67:E70" ca="1" si="39">E$64*$D67</f>
        <v>120</v>
      </c>
      <c r="F67" s="198">
        <f t="shared" ca="1" si="35"/>
        <v>180</v>
      </c>
      <c r="G67" s="198">
        <f t="shared" ca="1" si="35"/>
        <v>180</v>
      </c>
      <c r="H67" s="198">
        <f t="shared" ca="1" si="35"/>
        <v>120</v>
      </c>
      <c r="K67" s="181">
        <f t="shared" ref="K67:K70" ca="1" si="40">D67/2</f>
        <v>300</v>
      </c>
      <c r="M67" s="181">
        <f t="shared" ref="M67:M70" ca="1" si="41">E67/2</f>
        <v>60</v>
      </c>
      <c r="N67" s="181">
        <f t="shared" ca="1" si="36"/>
        <v>90</v>
      </c>
      <c r="O67" s="181">
        <f t="shared" ca="1" si="37"/>
        <v>90</v>
      </c>
      <c r="P67" s="181">
        <f t="shared" ca="1" si="38"/>
        <v>60</v>
      </c>
    </row>
    <row r="68" spans="3:23" ht="48" x14ac:dyDescent="0.25">
      <c r="C68" s="197" t="s">
        <v>125</v>
      </c>
      <c r="D68" s="198">
        <f>W42</f>
        <v>720</v>
      </c>
      <c r="E68" s="198">
        <f t="shared" si="39"/>
        <v>144</v>
      </c>
      <c r="F68" s="198">
        <f t="shared" si="35"/>
        <v>216</v>
      </c>
      <c r="G68" s="198">
        <f t="shared" si="35"/>
        <v>216</v>
      </c>
      <c r="H68" s="198">
        <f t="shared" si="35"/>
        <v>144</v>
      </c>
      <c r="K68" s="181">
        <f t="shared" si="40"/>
        <v>360</v>
      </c>
      <c r="M68" s="181">
        <f t="shared" si="41"/>
        <v>72</v>
      </c>
      <c r="N68" s="181">
        <f t="shared" si="36"/>
        <v>108</v>
      </c>
      <c r="O68" s="181">
        <f t="shared" si="37"/>
        <v>108</v>
      </c>
      <c r="P68" s="181">
        <f t="shared" si="38"/>
        <v>72</v>
      </c>
    </row>
    <row r="69" spans="3:23" ht="48" x14ac:dyDescent="0.25">
      <c r="C69" s="197" t="s">
        <v>122</v>
      </c>
      <c r="D69" s="198">
        <f>Q53*60%</f>
        <v>912</v>
      </c>
      <c r="E69" s="198">
        <f t="shared" si="39"/>
        <v>182.4</v>
      </c>
      <c r="F69" s="198">
        <f t="shared" si="35"/>
        <v>273.59999999999997</v>
      </c>
      <c r="G69" s="198">
        <f t="shared" si="35"/>
        <v>273.59999999999997</v>
      </c>
      <c r="H69" s="198">
        <f t="shared" si="35"/>
        <v>182.4</v>
      </c>
      <c r="K69" s="181">
        <f t="shared" si="40"/>
        <v>456</v>
      </c>
      <c r="M69" s="181">
        <f t="shared" si="41"/>
        <v>91.2</v>
      </c>
      <c r="N69" s="181">
        <f t="shared" si="36"/>
        <v>136.79999999999998</v>
      </c>
      <c r="O69" s="181">
        <f t="shared" si="37"/>
        <v>136.79999999999998</v>
      </c>
      <c r="P69" s="181">
        <f t="shared" si="38"/>
        <v>91.2</v>
      </c>
    </row>
    <row r="70" spans="3:23" ht="60" x14ac:dyDescent="0.25">
      <c r="C70" s="197" t="s">
        <v>123</v>
      </c>
      <c r="D70" s="198">
        <f>I56</f>
        <v>225</v>
      </c>
      <c r="E70" s="198">
        <f t="shared" si="39"/>
        <v>45</v>
      </c>
      <c r="F70" s="198">
        <f t="shared" si="35"/>
        <v>67.5</v>
      </c>
      <c r="G70" s="198">
        <f t="shared" si="35"/>
        <v>67.5</v>
      </c>
      <c r="H70" s="198">
        <f t="shared" si="35"/>
        <v>45</v>
      </c>
      <c r="K70" s="181">
        <f t="shared" si="40"/>
        <v>112.5</v>
      </c>
      <c r="M70" s="181">
        <f t="shared" si="41"/>
        <v>22.5</v>
      </c>
      <c r="N70" s="181">
        <f t="shared" si="36"/>
        <v>33.75</v>
      </c>
      <c r="O70" s="181">
        <f t="shared" si="37"/>
        <v>33.75</v>
      </c>
      <c r="P70" s="181">
        <f t="shared" si="38"/>
        <v>22.5</v>
      </c>
    </row>
    <row r="71" spans="3:23" x14ac:dyDescent="0.25">
      <c r="C71" s="120"/>
      <c r="D71" s="199">
        <f ca="1">SUM(D66:D70)</f>
        <v>4152</v>
      </c>
      <c r="E71" s="199">
        <f ca="1">SUM(E66:E70)</f>
        <v>830.4</v>
      </c>
      <c r="F71" s="199">
        <f ca="1">SUM(F66:F70)</f>
        <v>1245.5999999999999</v>
      </c>
      <c r="G71" s="199">
        <f ca="1">SUM(G66:G70)</f>
        <v>1245.5999999999999</v>
      </c>
      <c r="H71" s="199">
        <f ca="1">SUM(H66:H70)</f>
        <v>830.4</v>
      </c>
      <c r="K71" s="181">
        <f ca="1">SUM(K66:K70)</f>
        <v>2076</v>
      </c>
      <c r="L71" s="181">
        <f ca="1">K71*2</f>
        <v>4152</v>
      </c>
    </row>
  </sheetData>
  <mergeCells count="30">
    <mergeCell ref="B27:B31"/>
    <mergeCell ref="C19:D19"/>
    <mergeCell ref="V5:V6"/>
    <mergeCell ref="C5:C6"/>
    <mergeCell ref="C22:C23"/>
    <mergeCell ref="V22:V23"/>
    <mergeCell ref="E5:H5"/>
    <mergeCell ref="I5:J5"/>
    <mergeCell ref="K5:L5"/>
    <mergeCell ref="M5:N5"/>
    <mergeCell ref="O5:P5"/>
    <mergeCell ref="C7:C9"/>
    <mergeCell ref="C10:C14"/>
    <mergeCell ref="E22:H22"/>
    <mergeCell ref="I22:J22"/>
    <mergeCell ref="W22:W23"/>
    <mergeCell ref="C40:D40"/>
    <mergeCell ref="C41:D41"/>
    <mergeCell ref="W27:W31"/>
    <mergeCell ref="K22:L22"/>
    <mergeCell ref="M22:N22"/>
    <mergeCell ref="O22:P22"/>
    <mergeCell ref="C24:C26"/>
    <mergeCell ref="W24:W26"/>
    <mergeCell ref="C45:D45"/>
    <mergeCell ref="C39:D39"/>
    <mergeCell ref="C36:D36"/>
    <mergeCell ref="C42:D42"/>
    <mergeCell ref="C27:C31"/>
    <mergeCell ref="C44:D4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6" sqref="C36"/>
    </sheetView>
  </sheetViews>
  <sheetFormatPr defaultColWidth="9.140625" defaultRowHeight="15" x14ac:dyDescent="0.25"/>
  <cols>
    <col min="1" max="1" width="9.140625" style="1"/>
    <col min="2" max="3" width="32" style="1" customWidth="1"/>
    <col min="4" max="4" width="13.140625" style="1" customWidth="1"/>
    <col min="5" max="5" width="9.140625" style="1"/>
    <col min="6" max="6" width="16.140625" style="1" bestFit="1" customWidth="1"/>
    <col min="7" max="7" width="9.140625" style="1"/>
    <col min="8" max="8" width="12.5703125" style="1" customWidth="1"/>
    <col min="9" max="9" width="14.140625" style="1" bestFit="1" customWidth="1"/>
    <col min="10" max="10" width="15.28515625" style="1" customWidth="1"/>
    <col min="11" max="11" width="9.140625" style="1"/>
    <col min="12" max="12" width="10.7109375" style="1" bestFit="1" customWidth="1"/>
    <col min="13" max="13" width="9.5703125" style="1" bestFit="1" customWidth="1"/>
    <col min="14" max="16384" width="9.140625" style="1"/>
  </cols>
  <sheetData>
    <row r="1" spans="1:14" s="51" customFormat="1" ht="60" x14ac:dyDescent="0.25">
      <c r="A1" s="51" t="s">
        <v>30</v>
      </c>
      <c r="B1" s="51" t="s">
        <v>42</v>
      </c>
      <c r="D1" s="179" t="s">
        <v>63</v>
      </c>
      <c r="E1" s="179" t="s">
        <v>1</v>
      </c>
      <c r="F1" s="179" t="s">
        <v>37</v>
      </c>
      <c r="G1" s="179" t="s">
        <v>4</v>
      </c>
      <c r="H1" s="179" t="s">
        <v>2</v>
      </c>
      <c r="I1" s="179" t="s">
        <v>103</v>
      </c>
      <c r="J1" s="179"/>
      <c r="N1" s="51" t="s">
        <v>43</v>
      </c>
    </row>
    <row r="2" spans="1:14" x14ac:dyDescent="0.25">
      <c r="A2" s="1">
        <v>1</v>
      </c>
      <c r="B2" s="180" t="s">
        <v>71</v>
      </c>
      <c r="C2" s="180" t="s">
        <v>99</v>
      </c>
      <c r="E2" s="1" t="s">
        <v>10</v>
      </c>
      <c r="F2" s="1" t="s">
        <v>66</v>
      </c>
      <c r="I2" s="1">
        <v>100</v>
      </c>
      <c r="N2" s="1">
        <f>SUM(G2:M2)</f>
        <v>100</v>
      </c>
    </row>
    <row r="3" spans="1:14" x14ac:dyDescent="0.25">
      <c r="A3" s="1">
        <f>A2+1</f>
        <v>2</v>
      </c>
      <c r="B3" s="177" t="s">
        <v>72</v>
      </c>
      <c r="C3" s="177" t="s">
        <v>100</v>
      </c>
      <c r="E3" s="1" t="s">
        <v>53</v>
      </c>
      <c r="F3" s="1" t="s">
        <v>101</v>
      </c>
      <c r="G3" s="1">
        <v>30</v>
      </c>
      <c r="I3" s="1">
        <v>20</v>
      </c>
      <c r="N3" s="1">
        <f t="shared" ref="N3:N32" si="0">SUM(G3:M3)</f>
        <v>50</v>
      </c>
    </row>
    <row r="4" spans="1:14" x14ac:dyDescent="0.25">
      <c r="A4" s="1">
        <f t="shared" ref="A4:A32" si="1">A3+1</f>
        <v>3</v>
      </c>
      <c r="B4" s="177" t="s">
        <v>73</v>
      </c>
      <c r="C4" s="177" t="s">
        <v>100</v>
      </c>
      <c r="E4" s="1" t="s">
        <v>35</v>
      </c>
      <c r="F4" s="1" t="s">
        <v>60</v>
      </c>
      <c r="H4" s="1">
        <v>30</v>
      </c>
      <c r="N4" s="1">
        <f t="shared" si="0"/>
        <v>30</v>
      </c>
    </row>
    <row r="5" spans="1:14" x14ac:dyDescent="0.25">
      <c r="A5" s="1">
        <f t="shared" si="1"/>
        <v>4</v>
      </c>
      <c r="B5" s="177" t="s">
        <v>74</v>
      </c>
      <c r="C5" s="177" t="s">
        <v>100</v>
      </c>
      <c r="E5" s="1" t="s">
        <v>8</v>
      </c>
      <c r="F5" s="1" t="s">
        <v>66</v>
      </c>
      <c r="G5" s="1">
        <v>100</v>
      </c>
      <c r="N5" s="1">
        <f t="shared" si="0"/>
        <v>100</v>
      </c>
    </row>
    <row r="6" spans="1:14" x14ac:dyDescent="0.25">
      <c r="A6" s="1">
        <f t="shared" si="1"/>
        <v>5</v>
      </c>
      <c r="B6" s="177" t="s">
        <v>75</v>
      </c>
      <c r="C6" s="177" t="s">
        <v>99</v>
      </c>
      <c r="E6" s="1" t="s">
        <v>35</v>
      </c>
      <c r="F6" s="1" t="s">
        <v>60</v>
      </c>
      <c r="G6" s="1">
        <v>20</v>
      </c>
      <c r="I6" s="1">
        <v>20</v>
      </c>
      <c r="N6" s="1">
        <f t="shared" si="0"/>
        <v>40</v>
      </c>
    </row>
    <row r="7" spans="1:14" x14ac:dyDescent="0.25">
      <c r="A7" s="1">
        <f t="shared" si="1"/>
        <v>6</v>
      </c>
      <c r="B7" s="177" t="s">
        <v>76</v>
      </c>
      <c r="C7" s="177" t="s">
        <v>100</v>
      </c>
      <c r="E7" s="1" t="s">
        <v>36</v>
      </c>
      <c r="F7" s="1" t="s">
        <v>102</v>
      </c>
      <c r="G7" s="1">
        <v>20</v>
      </c>
      <c r="I7" s="1">
        <v>15</v>
      </c>
      <c r="N7" s="1">
        <f t="shared" si="0"/>
        <v>35</v>
      </c>
    </row>
    <row r="8" spans="1:14" x14ac:dyDescent="0.25">
      <c r="A8" s="1">
        <f t="shared" si="1"/>
        <v>7</v>
      </c>
      <c r="B8" s="180" t="s">
        <v>77</v>
      </c>
      <c r="C8" s="180" t="s">
        <v>99</v>
      </c>
      <c r="E8" s="1" t="s">
        <v>35</v>
      </c>
      <c r="F8" s="1" t="s">
        <v>60</v>
      </c>
      <c r="G8" s="1">
        <v>10</v>
      </c>
      <c r="N8" s="1">
        <f t="shared" si="0"/>
        <v>10</v>
      </c>
    </row>
    <row r="9" spans="1:14" x14ac:dyDescent="0.25">
      <c r="A9" s="1">
        <f t="shared" si="1"/>
        <v>8</v>
      </c>
      <c r="B9" s="177" t="s">
        <v>78</v>
      </c>
      <c r="C9" s="177" t="s">
        <v>99</v>
      </c>
      <c r="E9" s="1" t="s">
        <v>36</v>
      </c>
      <c r="F9" s="1" t="s">
        <v>102</v>
      </c>
      <c r="G9" s="1">
        <v>10</v>
      </c>
      <c r="N9" s="1">
        <f t="shared" si="0"/>
        <v>10</v>
      </c>
    </row>
    <row r="10" spans="1:14" x14ac:dyDescent="0.25">
      <c r="A10" s="1">
        <f t="shared" si="1"/>
        <v>9</v>
      </c>
      <c r="B10" s="177" t="s">
        <v>79</v>
      </c>
      <c r="C10" s="177" t="s">
        <v>100</v>
      </c>
      <c r="D10" s="51"/>
      <c r="E10" s="1" t="s">
        <v>35</v>
      </c>
      <c r="F10" s="1" t="s">
        <v>47</v>
      </c>
      <c r="H10" s="51"/>
      <c r="I10" s="51"/>
      <c r="J10" s="51"/>
      <c r="K10" s="51"/>
      <c r="L10" s="51"/>
      <c r="M10" s="51"/>
      <c r="N10" s="1">
        <f t="shared" si="0"/>
        <v>0</v>
      </c>
    </row>
    <row r="11" spans="1:14" x14ac:dyDescent="0.25">
      <c r="A11" s="1">
        <f t="shared" si="1"/>
        <v>10</v>
      </c>
      <c r="B11" s="180" t="s">
        <v>80</v>
      </c>
      <c r="C11" s="180" t="s">
        <v>99</v>
      </c>
      <c r="D11" s="51"/>
      <c r="E11" s="1" t="s">
        <v>34</v>
      </c>
      <c r="F11" s="1" t="s">
        <v>56</v>
      </c>
      <c r="G11" s="1">
        <v>25</v>
      </c>
      <c r="H11" s="51"/>
      <c r="I11" s="1">
        <v>15</v>
      </c>
      <c r="J11" s="51"/>
      <c r="K11" s="51"/>
      <c r="L11" s="51"/>
      <c r="M11" s="51"/>
      <c r="N11" s="1">
        <f t="shared" si="0"/>
        <v>40</v>
      </c>
    </row>
    <row r="12" spans="1:14" x14ac:dyDescent="0.25">
      <c r="A12" s="1">
        <f t="shared" si="1"/>
        <v>11</v>
      </c>
      <c r="B12" s="177" t="s">
        <v>81</v>
      </c>
      <c r="C12" s="177" t="s">
        <v>100</v>
      </c>
      <c r="D12" s="51"/>
      <c r="E12" s="1" t="s">
        <v>36</v>
      </c>
      <c r="F12" s="1" t="s">
        <v>102</v>
      </c>
      <c r="G12" s="1">
        <v>10</v>
      </c>
      <c r="H12" s="51"/>
      <c r="I12" s="1">
        <v>10</v>
      </c>
      <c r="J12" s="51"/>
      <c r="K12" s="51"/>
      <c r="L12" s="51"/>
      <c r="M12" s="51"/>
      <c r="N12" s="1">
        <f t="shared" si="0"/>
        <v>20</v>
      </c>
    </row>
    <row r="13" spans="1:14" x14ac:dyDescent="0.25">
      <c r="A13" s="1">
        <f t="shared" si="1"/>
        <v>12</v>
      </c>
      <c r="B13" s="178" t="s">
        <v>82</v>
      </c>
      <c r="C13" s="178" t="s">
        <v>100</v>
      </c>
      <c r="D13" s="51"/>
      <c r="E13" s="1" t="s">
        <v>35</v>
      </c>
      <c r="F13" s="1" t="s">
        <v>60</v>
      </c>
      <c r="H13" s="51"/>
      <c r="I13" s="51"/>
      <c r="J13" s="51"/>
      <c r="K13" s="51"/>
      <c r="L13" s="51"/>
      <c r="M13" s="51"/>
      <c r="N13" s="1">
        <f t="shared" si="0"/>
        <v>0</v>
      </c>
    </row>
    <row r="14" spans="1:14" x14ac:dyDescent="0.25">
      <c r="A14" s="1">
        <f t="shared" si="1"/>
        <v>13</v>
      </c>
      <c r="B14" s="177" t="s">
        <v>83</v>
      </c>
      <c r="C14" s="177" t="s">
        <v>100</v>
      </c>
      <c r="D14" s="51"/>
      <c r="E14" s="1" t="s">
        <v>35</v>
      </c>
      <c r="F14" s="1" t="s">
        <v>60</v>
      </c>
      <c r="G14" s="51"/>
      <c r="H14" s="51"/>
      <c r="I14" s="1">
        <v>10</v>
      </c>
      <c r="J14" s="51"/>
      <c r="K14" s="51"/>
      <c r="L14" s="51"/>
      <c r="M14" s="51"/>
      <c r="N14" s="1">
        <f t="shared" si="0"/>
        <v>10</v>
      </c>
    </row>
    <row r="15" spans="1:14" x14ac:dyDescent="0.25">
      <c r="A15" s="1">
        <f t="shared" si="1"/>
        <v>14</v>
      </c>
      <c r="B15" s="177" t="s">
        <v>84</v>
      </c>
      <c r="C15" s="177" t="s">
        <v>99</v>
      </c>
      <c r="D15" s="51"/>
      <c r="E15" s="1" t="s">
        <v>36</v>
      </c>
      <c r="F15" s="1" t="s">
        <v>102</v>
      </c>
      <c r="G15" s="51"/>
      <c r="H15" s="51"/>
      <c r="I15" s="1">
        <v>25</v>
      </c>
      <c r="J15" s="51"/>
      <c r="K15" s="51"/>
      <c r="L15" s="51"/>
      <c r="M15" s="51"/>
      <c r="N15" s="1">
        <f t="shared" si="0"/>
        <v>25</v>
      </c>
    </row>
    <row r="16" spans="1:14" x14ac:dyDescent="0.25">
      <c r="A16" s="1">
        <f t="shared" si="1"/>
        <v>15</v>
      </c>
      <c r="B16" s="177" t="s">
        <v>85</v>
      </c>
      <c r="C16" s="177" t="s">
        <v>99</v>
      </c>
      <c r="D16" s="51"/>
      <c r="E16" s="1" t="s">
        <v>36</v>
      </c>
      <c r="F16" s="1" t="s">
        <v>102</v>
      </c>
      <c r="G16" s="51"/>
      <c r="H16" s="51"/>
      <c r="I16" s="1">
        <f>25+25+10</f>
        <v>60</v>
      </c>
      <c r="J16" s="51"/>
      <c r="K16" s="51"/>
      <c r="L16" s="51"/>
      <c r="M16" s="51"/>
      <c r="N16" s="1">
        <f t="shared" si="0"/>
        <v>60</v>
      </c>
    </row>
    <row r="17" spans="1:14" x14ac:dyDescent="0.25">
      <c r="A17" s="1">
        <f t="shared" si="1"/>
        <v>16</v>
      </c>
      <c r="B17" s="177" t="s">
        <v>86</v>
      </c>
      <c r="C17" s="177" t="s">
        <v>99</v>
      </c>
      <c r="D17" s="51"/>
      <c r="E17" s="1" t="s">
        <v>8</v>
      </c>
      <c r="F17" s="1" t="s">
        <v>66</v>
      </c>
      <c r="G17" s="1">
        <v>12</v>
      </c>
      <c r="H17" s="51"/>
      <c r="I17" s="1">
        <v>50</v>
      </c>
      <c r="J17" s="51"/>
      <c r="K17" s="51"/>
      <c r="L17" s="51"/>
      <c r="M17" s="51"/>
      <c r="N17" s="1">
        <f t="shared" si="0"/>
        <v>62</v>
      </c>
    </row>
    <row r="18" spans="1:14" x14ac:dyDescent="0.25">
      <c r="A18" s="1">
        <f t="shared" si="1"/>
        <v>17</v>
      </c>
      <c r="B18" s="177" t="s">
        <v>87</v>
      </c>
      <c r="C18" s="177" t="s">
        <v>100</v>
      </c>
      <c r="D18" s="51"/>
      <c r="E18" s="1" t="s">
        <v>36</v>
      </c>
      <c r="F18" s="1" t="s">
        <v>102</v>
      </c>
      <c r="G18" s="1">
        <v>12</v>
      </c>
      <c r="H18" s="51"/>
      <c r="I18" s="51"/>
      <c r="J18" s="51"/>
      <c r="K18" s="51"/>
      <c r="L18" s="51"/>
      <c r="M18" s="51"/>
      <c r="N18" s="1">
        <f t="shared" si="0"/>
        <v>12</v>
      </c>
    </row>
    <row r="19" spans="1:14" x14ac:dyDescent="0.25">
      <c r="A19" s="1">
        <f t="shared" si="1"/>
        <v>18</v>
      </c>
      <c r="B19" s="177" t="s">
        <v>88</v>
      </c>
      <c r="C19" s="177" t="s">
        <v>99</v>
      </c>
      <c r="D19" s="51"/>
      <c r="E19" s="1" t="s">
        <v>35</v>
      </c>
      <c r="F19" s="1" t="s">
        <v>60</v>
      </c>
      <c r="G19" s="51"/>
      <c r="H19" s="51"/>
      <c r="I19" s="1">
        <v>30</v>
      </c>
      <c r="J19" s="51"/>
      <c r="K19" s="51"/>
      <c r="L19" s="51"/>
      <c r="M19" s="51"/>
      <c r="N19" s="1">
        <f t="shared" si="0"/>
        <v>30</v>
      </c>
    </row>
    <row r="20" spans="1:14" x14ac:dyDescent="0.25">
      <c r="A20" s="1">
        <f t="shared" si="1"/>
        <v>19</v>
      </c>
      <c r="B20" s="177" t="s">
        <v>89</v>
      </c>
      <c r="C20" s="177" t="s">
        <v>99</v>
      </c>
      <c r="D20" s="51"/>
      <c r="E20" s="1" t="s">
        <v>35</v>
      </c>
      <c r="F20" s="1" t="s">
        <v>60</v>
      </c>
      <c r="H20" s="51"/>
      <c r="I20" s="1">
        <v>15</v>
      </c>
      <c r="J20" s="51"/>
      <c r="K20" s="51"/>
      <c r="L20" s="51"/>
      <c r="M20" s="51"/>
      <c r="N20" s="1">
        <f t="shared" si="0"/>
        <v>15</v>
      </c>
    </row>
    <row r="21" spans="1:14" x14ac:dyDescent="0.25">
      <c r="A21" s="1">
        <f t="shared" si="1"/>
        <v>20</v>
      </c>
      <c r="B21" s="177" t="s">
        <v>90</v>
      </c>
      <c r="C21" s="177" t="s">
        <v>100</v>
      </c>
      <c r="D21" s="51"/>
      <c r="E21" s="1" t="s">
        <v>35</v>
      </c>
      <c r="F21" s="1" t="s">
        <v>60</v>
      </c>
      <c r="G21" s="1">
        <v>7</v>
      </c>
      <c r="H21" s="51"/>
      <c r="I21" s="51"/>
      <c r="J21" s="51"/>
      <c r="K21" s="51"/>
      <c r="L21" s="51"/>
      <c r="M21" s="51"/>
      <c r="N21" s="1">
        <f t="shared" si="0"/>
        <v>7</v>
      </c>
    </row>
    <row r="22" spans="1:14" x14ac:dyDescent="0.25">
      <c r="A22" s="1">
        <f t="shared" si="1"/>
        <v>21</v>
      </c>
      <c r="B22" s="177" t="s">
        <v>91</v>
      </c>
      <c r="C22" s="177" t="s">
        <v>100</v>
      </c>
      <c r="D22" s="51"/>
      <c r="E22" s="1" t="s">
        <v>34</v>
      </c>
      <c r="F22" s="1" t="s">
        <v>56</v>
      </c>
      <c r="G22" s="1">
        <v>10</v>
      </c>
      <c r="H22" s="51"/>
      <c r="I22" s="51"/>
      <c r="J22" s="51"/>
      <c r="K22" s="51"/>
      <c r="L22" s="51"/>
      <c r="M22" s="51"/>
      <c r="N22" s="1">
        <f t="shared" si="0"/>
        <v>10</v>
      </c>
    </row>
    <row r="23" spans="1:14" x14ac:dyDescent="0.25">
      <c r="A23" s="1">
        <f t="shared" si="1"/>
        <v>22</v>
      </c>
      <c r="B23" s="177" t="s">
        <v>92</v>
      </c>
      <c r="C23" s="177" t="s">
        <v>100</v>
      </c>
      <c r="D23" s="51"/>
      <c r="E23" s="1" t="s">
        <v>11</v>
      </c>
      <c r="F23" s="1" t="s">
        <v>47</v>
      </c>
      <c r="G23" s="1">
        <v>100</v>
      </c>
      <c r="H23" s="51"/>
      <c r="I23" s="51"/>
      <c r="J23" s="51"/>
      <c r="K23" s="51"/>
      <c r="L23" s="51"/>
      <c r="M23" s="51"/>
      <c r="N23" s="1">
        <f t="shared" si="0"/>
        <v>100</v>
      </c>
    </row>
    <row r="24" spans="1:14" x14ac:dyDescent="0.25">
      <c r="A24" s="1">
        <f t="shared" si="1"/>
        <v>23</v>
      </c>
      <c r="B24" s="177" t="s">
        <v>93</v>
      </c>
      <c r="C24" s="177" t="s">
        <v>99</v>
      </c>
      <c r="D24" s="51"/>
      <c r="E24" s="1" t="s">
        <v>35</v>
      </c>
      <c r="F24" s="1" t="s">
        <v>60</v>
      </c>
      <c r="H24" s="51"/>
      <c r="I24" s="1">
        <v>10</v>
      </c>
      <c r="J24" s="51"/>
      <c r="K24" s="51"/>
      <c r="L24" s="51"/>
      <c r="M24" s="51"/>
      <c r="N24" s="1">
        <f t="shared" si="0"/>
        <v>10</v>
      </c>
    </row>
    <row r="25" spans="1:14" x14ac:dyDescent="0.25">
      <c r="A25" s="1">
        <f t="shared" si="1"/>
        <v>24</v>
      </c>
      <c r="B25" s="177" t="s">
        <v>94</v>
      </c>
      <c r="C25" s="177" t="s">
        <v>100</v>
      </c>
      <c r="D25" s="51"/>
      <c r="E25" s="1" t="s">
        <v>35</v>
      </c>
      <c r="F25" s="1" t="s">
        <v>60</v>
      </c>
      <c r="G25" s="1">
        <v>20</v>
      </c>
      <c r="H25" s="51"/>
      <c r="I25" s="51"/>
      <c r="J25" s="51"/>
      <c r="K25" s="51"/>
      <c r="L25" s="51"/>
      <c r="M25" s="51"/>
      <c r="N25" s="1">
        <f t="shared" si="0"/>
        <v>20</v>
      </c>
    </row>
    <row r="26" spans="1:14" x14ac:dyDescent="0.25">
      <c r="A26" s="1">
        <f t="shared" si="1"/>
        <v>25</v>
      </c>
      <c r="B26" s="177" t="s">
        <v>95</v>
      </c>
      <c r="C26" s="177" t="s">
        <v>100</v>
      </c>
      <c r="D26" s="51"/>
      <c r="E26" s="1" t="s">
        <v>35</v>
      </c>
      <c r="F26" s="1" t="s">
        <v>60</v>
      </c>
      <c r="G26" s="1">
        <v>35</v>
      </c>
      <c r="H26" s="1">
        <v>35</v>
      </c>
      <c r="I26" s="51"/>
      <c r="J26" s="51"/>
      <c r="K26" s="51"/>
      <c r="L26" s="51"/>
      <c r="M26" s="51"/>
      <c r="N26" s="1">
        <f t="shared" si="0"/>
        <v>70</v>
      </c>
    </row>
    <row r="27" spans="1:14" x14ac:dyDescent="0.25">
      <c r="A27" s="1">
        <f t="shared" si="1"/>
        <v>26</v>
      </c>
      <c r="B27" s="178" t="s">
        <v>96</v>
      </c>
      <c r="C27" s="178" t="s">
        <v>100</v>
      </c>
      <c r="D27" s="51"/>
      <c r="E27" s="1" t="s">
        <v>34</v>
      </c>
      <c r="F27" s="1" t="s">
        <v>56</v>
      </c>
      <c r="H27" s="51"/>
      <c r="I27" s="51"/>
      <c r="J27" s="51"/>
      <c r="K27" s="51"/>
      <c r="L27" s="51"/>
      <c r="M27" s="51"/>
      <c r="N27" s="1">
        <f t="shared" si="0"/>
        <v>0</v>
      </c>
    </row>
    <row r="28" spans="1:14" x14ac:dyDescent="0.25">
      <c r="A28" s="1">
        <f t="shared" si="1"/>
        <v>27</v>
      </c>
      <c r="B28" s="177" t="s">
        <v>97</v>
      </c>
      <c r="C28" s="177" t="s">
        <v>99</v>
      </c>
      <c r="D28" s="51"/>
      <c r="E28" s="1" t="s">
        <v>34</v>
      </c>
      <c r="F28" s="1" t="s">
        <v>56</v>
      </c>
      <c r="H28" s="51"/>
      <c r="I28" s="1">
        <v>20</v>
      </c>
      <c r="J28" s="51"/>
      <c r="K28" s="51"/>
      <c r="L28" s="51"/>
      <c r="M28" s="51"/>
      <c r="N28" s="1">
        <f t="shared" si="0"/>
        <v>20</v>
      </c>
    </row>
    <row r="29" spans="1:14" x14ac:dyDescent="0.25">
      <c r="A29" s="1">
        <f t="shared" si="1"/>
        <v>28</v>
      </c>
      <c r="B29" s="177" t="s">
        <v>98</v>
      </c>
      <c r="C29" s="177" t="s">
        <v>99</v>
      </c>
      <c r="D29" s="51"/>
      <c r="E29" s="1" t="s">
        <v>35</v>
      </c>
      <c r="F29" s="1" t="s">
        <v>60</v>
      </c>
      <c r="G29" s="1">
        <v>15</v>
      </c>
      <c r="H29" s="51"/>
      <c r="I29" s="1">
        <v>15</v>
      </c>
      <c r="J29" s="51"/>
      <c r="K29" s="51"/>
      <c r="L29" s="51"/>
      <c r="M29" s="51"/>
      <c r="N29" s="1">
        <f t="shared" si="0"/>
        <v>30</v>
      </c>
    </row>
    <row r="30" spans="1:14" x14ac:dyDescent="0.25">
      <c r="A30" s="1">
        <f t="shared" si="1"/>
        <v>29</v>
      </c>
      <c r="B30" s="177" t="s">
        <v>104</v>
      </c>
      <c r="C30" s="177" t="s">
        <v>99</v>
      </c>
      <c r="D30" s="51"/>
      <c r="E30" s="1" t="s">
        <v>35</v>
      </c>
      <c r="F30" s="1" t="s">
        <v>60</v>
      </c>
      <c r="H30" s="51"/>
      <c r="I30" s="1">
        <f>'Country &amp; Sol wise NN Target'!V24*5%</f>
        <v>38.25</v>
      </c>
      <c r="J30" s="51"/>
      <c r="K30" s="51"/>
      <c r="L30" s="51"/>
      <c r="M30" s="51"/>
      <c r="N30" s="1">
        <f t="shared" si="0"/>
        <v>38.25</v>
      </c>
    </row>
    <row r="31" spans="1:14" x14ac:dyDescent="0.25">
      <c r="A31" s="1">
        <f t="shared" si="1"/>
        <v>30</v>
      </c>
      <c r="B31" s="177" t="s">
        <v>105</v>
      </c>
      <c r="C31" s="177" t="s">
        <v>99</v>
      </c>
      <c r="D31" s="51"/>
      <c r="E31" s="1" t="s">
        <v>36</v>
      </c>
      <c r="F31" s="1" t="s">
        <v>102</v>
      </c>
      <c r="H31" s="51"/>
      <c r="I31" s="1">
        <f>'Country &amp; Sol wise NN Target'!V25*5%</f>
        <v>20.5</v>
      </c>
      <c r="J31" s="51"/>
      <c r="K31" s="51"/>
      <c r="L31" s="51"/>
      <c r="M31" s="51"/>
      <c r="N31" s="1">
        <f t="shared" si="0"/>
        <v>20.5</v>
      </c>
    </row>
    <row r="32" spans="1:14" x14ac:dyDescent="0.25">
      <c r="A32" s="1">
        <f t="shared" si="1"/>
        <v>31</v>
      </c>
      <c r="B32" s="177" t="s">
        <v>106</v>
      </c>
      <c r="C32" s="177" t="s">
        <v>99</v>
      </c>
      <c r="D32" s="51"/>
      <c r="E32" s="1" t="s">
        <v>34</v>
      </c>
      <c r="F32" s="1" t="s">
        <v>56</v>
      </c>
      <c r="H32" s="51"/>
      <c r="I32" s="1">
        <f>'Country &amp; Sol wise NN Target'!V26*5%</f>
        <v>37.25</v>
      </c>
      <c r="J32" s="51"/>
      <c r="K32" s="51"/>
      <c r="L32" s="51"/>
      <c r="M32" s="51"/>
      <c r="N32" s="1">
        <f t="shared" si="0"/>
        <v>37.25</v>
      </c>
    </row>
    <row r="33" spans="2:14" x14ac:dyDescent="0.25">
      <c r="B33" s="51"/>
      <c r="C33" s="51"/>
      <c r="D33" s="51"/>
      <c r="G33" s="51">
        <f>SUM(G2:G32)</f>
        <v>436</v>
      </c>
      <c r="H33" s="51">
        <f>SUM(H2:H32)</f>
        <v>65</v>
      </c>
      <c r="I33" s="51">
        <f>SUM(I2:I32)</f>
        <v>511</v>
      </c>
      <c r="J33" s="51"/>
      <c r="K33" s="51"/>
      <c r="L33" s="51"/>
      <c r="M33" s="51"/>
      <c r="N33" s="51">
        <f>SUM(N2:N32)</f>
        <v>1012</v>
      </c>
    </row>
    <row r="36" spans="2:14" x14ac:dyDescent="0.25">
      <c r="B36" s="1" t="s">
        <v>35</v>
      </c>
      <c r="C36" s="1">
        <f ca="1">SUMIF($E$2:$M$32,$B36,$N$2:$N$32)</f>
        <v>310.25</v>
      </c>
      <c r="E36" s="1" t="s">
        <v>60</v>
      </c>
    </row>
    <row r="37" spans="2:14" x14ac:dyDescent="0.25">
      <c r="B37" s="1" t="s">
        <v>36</v>
      </c>
      <c r="C37" s="1">
        <f t="shared" ref="C37:C44" ca="1" si="2">SUMIF($E$2:$M$32,$B37,$N$2:$N$32)</f>
        <v>182.5</v>
      </c>
      <c r="E37" s="1" t="s">
        <v>102</v>
      </c>
      <c r="N37" s="1">
        <v>7285</v>
      </c>
    </row>
    <row r="38" spans="2:14" x14ac:dyDescent="0.25">
      <c r="B38" s="1" t="s">
        <v>34</v>
      </c>
      <c r="C38" s="1">
        <f t="shared" ca="1" si="2"/>
        <v>107.25</v>
      </c>
      <c r="E38" s="1" t="s">
        <v>56</v>
      </c>
      <c r="N38" s="1">
        <f>N37-N10</f>
        <v>7285</v>
      </c>
    </row>
    <row r="39" spans="2:14" x14ac:dyDescent="0.25">
      <c r="B39" s="1" t="s">
        <v>51</v>
      </c>
      <c r="C39" s="1">
        <f t="shared" ca="1" si="2"/>
        <v>162</v>
      </c>
      <c r="E39" s="1" t="s">
        <v>66</v>
      </c>
    </row>
    <row r="40" spans="2:14" x14ac:dyDescent="0.25">
      <c r="B40" s="1" t="s">
        <v>7</v>
      </c>
      <c r="C40" s="1">
        <f t="shared" ca="1" si="2"/>
        <v>0</v>
      </c>
      <c r="E40" s="1" t="s">
        <v>66</v>
      </c>
    </row>
    <row r="41" spans="2:14" x14ac:dyDescent="0.25">
      <c r="B41" s="1" t="s">
        <v>33</v>
      </c>
      <c r="C41" s="1">
        <f t="shared" ca="1" si="2"/>
        <v>0</v>
      </c>
      <c r="E41" s="1" t="s">
        <v>66</v>
      </c>
    </row>
    <row r="42" spans="2:14" x14ac:dyDescent="0.25">
      <c r="B42" s="1" t="s">
        <v>10</v>
      </c>
      <c r="C42" s="1">
        <f t="shared" ca="1" si="2"/>
        <v>100</v>
      </c>
      <c r="E42" s="1" t="s">
        <v>66</v>
      </c>
    </row>
    <row r="43" spans="2:14" x14ac:dyDescent="0.25">
      <c r="B43" s="1" t="s">
        <v>11</v>
      </c>
      <c r="C43" s="1">
        <f t="shared" ca="1" si="2"/>
        <v>100</v>
      </c>
      <c r="E43" s="1" t="s">
        <v>47</v>
      </c>
    </row>
    <row r="44" spans="2:14" x14ac:dyDescent="0.25">
      <c r="B44" s="1" t="s">
        <v>53</v>
      </c>
      <c r="C44" s="1">
        <f t="shared" ca="1" si="2"/>
        <v>50</v>
      </c>
      <c r="E44" s="1" t="s">
        <v>47</v>
      </c>
    </row>
  </sheetData>
  <autoFilter ref="A1:N9" xr:uid="{00000000-0009-0000-0000-00000A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Sales Target</vt:lpstr>
      <vt:lpstr>Sheet1</vt:lpstr>
      <vt:lpstr>Country &amp; Sol wise NN Target</vt:lpstr>
      <vt:lpstr>CR- Customer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Hemant.Shewale</dc:creator>
  <cp:lastModifiedBy>Snehal Kumbhar</cp:lastModifiedBy>
  <cp:lastPrinted>2022-03-10T07:15:23Z</cp:lastPrinted>
  <dcterms:created xsi:type="dcterms:W3CDTF">2020-03-02T14:10:03Z</dcterms:created>
  <dcterms:modified xsi:type="dcterms:W3CDTF">2023-08-25T12:08:15Z</dcterms:modified>
</cp:coreProperties>
</file>