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i-mingmac/Dropbox/Teaching Exeter/BEAM046_2022/Tutorial/Week 7/"/>
    </mc:Choice>
  </mc:AlternateContent>
  <xr:revisionPtr revIDLastSave="0" documentId="13_ncr:1_{B645314B-8DA1-184A-AC9C-22ACEEAA3360}" xr6:coauthVersionLast="47" xr6:coauthVersionMax="47" xr10:uidLastSave="{00000000-0000-0000-0000-000000000000}"/>
  <bookViews>
    <workbookView xWindow="0" yWindow="0" windowWidth="25600" windowHeight="16000" tabRatio="500" xr2:uid="{00000000-000D-0000-FFFF-FFFF00000000}"/>
  </bookViews>
  <sheets>
    <sheet name="Yield curve (polynomial)" sheetId="3" r:id="rId1"/>
    <sheet name="Fair price (polynomial)" sheetId="4" r:id="rId2"/>
    <sheet name="YTM (polynomial)" sheetId="5" r:id="rId3"/>
    <sheet name="Yield curve (Nelson-Siegel)" sheetId="6" r:id="rId4"/>
    <sheet name="Fair price (Nelson-Siegel)" sheetId="7" r:id="rId5"/>
    <sheet name="YTM (Nelson-Siegel)" sheetId="8" r:id="rId6"/>
  </sheets>
  <definedNames>
    <definedName name="solver_adj" localSheetId="3" hidden="1">'Yield curve (Nelson-Siegel)'!$I$3:$I$6</definedName>
    <definedName name="solver_adj" localSheetId="0" hidden="1">'Yield curve (polynomial)'!$I$3:$I$6</definedName>
    <definedName name="solver_adj" localSheetId="5" hidden="1">'YTM (Nelson-Siegel)'!#REF!</definedName>
    <definedName name="solver_adj" localSheetId="2" hidden="1">'YTM (polynomial)'!#REF!</definedName>
    <definedName name="solver_cvg" localSheetId="3" hidden="1">0.0001</definedName>
    <definedName name="solver_cvg" localSheetId="0" hidden="1">0.0001</definedName>
    <definedName name="solver_cvg" localSheetId="5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5" hidden="1">1</definedName>
    <definedName name="solver_drv" localSheetId="2" hidden="1">1</definedName>
    <definedName name="solver_eng" localSheetId="3" hidden="1">1</definedName>
    <definedName name="solver_eng" localSheetId="0" hidden="1">1</definedName>
    <definedName name="solver_eng" localSheetId="5" hidden="1">1</definedName>
    <definedName name="solver_eng" localSheetId="2" hidden="1">1</definedName>
    <definedName name="solver_est" localSheetId="3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itr" localSheetId="3" hidden="1">2147483647</definedName>
    <definedName name="solver_itr" localSheetId="0" hidden="1">2147483647</definedName>
    <definedName name="solver_itr" localSheetId="5" hidden="1">2147483647</definedName>
    <definedName name="solver_itr" localSheetId="2" hidden="1">2147483647</definedName>
    <definedName name="solver_lin" localSheetId="3" hidden="1">2</definedName>
    <definedName name="solver_lin" localSheetId="0" hidden="1">2</definedName>
    <definedName name="solver_mip" localSheetId="3" hidden="1">2147483647</definedName>
    <definedName name="solver_mip" localSheetId="0" hidden="1">2147483647</definedName>
    <definedName name="solver_mip" localSheetId="5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5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5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5" hidden="1">2</definedName>
    <definedName name="solver_msl" localSheetId="2" hidden="1">2</definedName>
    <definedName name="solver_neg" localSheetId="3" hidden="1">2</definedName>
    <definedName name="solver_neg" localSheetId="0" hidden="1">2</definedName>
    <definedName name="solver_neg" localSheetId="5" hidden="1">2</definedName>
    <definedName name="solver_neg" localSheetId="2" hidden="1">2</definedName>
    <definedName name="solver_nod" localSheetId="3" hidden="1">2147483647</definedName>
    <definedName name="solver_nod" localSheetId="0" hidden="1">2147483647</definedName>
    <definedName name="solver_nod" localSheetId="5" hidden="1">2147483647</definedName>
    <definedName name="solver_nod" localSheetId="2" hidden="1">2147483647</definedName>
    <definedName name="solver_num" localSheetId="3" hidden="1">0</definedName>
    <definedName name="solver_num" localSheetId="0" hidden="1">0</definedName>
    <definedName name="solver_num" localSheetId="5" hidden="1">0</definedName>
    <definedName name="solver_num" localSheetId="2" hidden="1">0</definedName>
    <definedName name="solver_nwt" localSheetId="3" hidden="1">1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opt" localSheetId="3" hidden="1">'Yield curve (Nelson-Siegel)'!$I$8</definedName>
    <definedName name="solver_opt" localSheetId="0" hidden="1">'Yield curve (polynomial)'!$I$8</definedName>
    <definedName name="solver_opt" localSheetId="5" hidden="1">'YTM (Nelson-Siegel)'!#REF!</definedName>
    <definedName name="solver_opt" localSheetId="2" hidden="1">'YTM (polynomial)'!#REF!</definedName>
    <definedName name="solver_pre" localSheetId="3" hidden="1">0.000001</definedName>
    <definedName name="solver_pre" localSheetId="0" hidden="1">0.000001</definedName>
    <definedName name="solver_pre" localSheetId="5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5" hidden="1">1</definedName>
    <definedName name="solver_rbv" localSheetId="2" hidden="1">1</definedName>
    <definedName name="solver_rlx" localSheetId="3" hidden="1">2</definedName>
    <definedName name="solver_rlx" localSheetId="0" hidden="1">2</definedName>
    <definedName name="solver_rlx" localSheetId="5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5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5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5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5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5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5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5" hidden="1">3</definedName>
    <definedName name="solver_typ" localSheetId="2" hidden="1">3</definedName>
    <definedName name="solver_val" localSheetId="3" hidden="1">0</definedName>
    <definedName name="solver_val" localSheetId="0" hidden="1">0</definedName>
    <definedName name="solver_val" localSheetId="5" hidden="1">0</definedName>
    <definedName name="solver_val" localSheetId="2" hidden="1">0</definedName>
    <definedName name="solver_ver" localSheetId="3" hidden="1">2</definedName>
    <definedName name="solver_ver" localSheetId="0" hidden="1">2</definedName>
    <definedName name="solver_ver" localSheetId="5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9" i="4"/>
  <c r="F3" i="6"/>
  <c r="F5" i="6"/>
  <c r="F11" i="6"/>
  <c r="F13" i="6"/>
  <c r="F19" i="6"/>
  <c r="F21" i="6"/>
  <c r="F27" i="6"/>
  <c r="F29" i="6"/>
  <c r="F35" i="6"/>
  <c r="F2" i="6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E3" i="7"/>
  <c r="E4" i="7"/>
  <c r="D16" i="7" s="1"/>
  <c r="E16" i="7" s="1"/>
  <c r="E5" i="7"/>
  <c r="E2" i="7"/>
  <c r="D13" i="7" s="1"/>
  <c r="E13" i="7" s="1"/>
  <c r="D24" i="7"/>
  <c r="F28" i="7"/>
  <c r="C28" i="7"/>
  <c r="F27" i="7"/>
  <c r="C27" i="7"/>
  <c r="F26" i="7"/>
  <c r="C26" i="7"/>
  <c r="F25" i="7"/>
  <c r="C25" i="7"/>
  <c r="F24" i="7"/>
  <c r="C24" i="7"/>
  <c r="F23" i="7"/>
  <c r="C23" i="7"/>
  <c r="F22" i="7"/>
  <c r="C22" i="7"/>
  <c r="F21" i="7"/>
  <c r="C21" i="7"/>
  <c r="F20" i="7"/>
  <c r="C20" i="7"/>
  <c r="F19" i="7"/>
  <c r="C19" i="7"/>
  <c r="F18" i="7"/>
  <c r="C18" i="7"/>
  <c r="F17" i="7"/>
  <c r="C17" i="7"/>
  <c r="F16" i="7"/>
  <c r="C16" i="7"/>
  <c r="F15" i="7"/>
  <c r="C15" i="7"/>
  <c r="F14" i="7"/>
  <c r="C14" i="7"/>
  <c r="F13" i="7"/>
  <c r="C13" i="7"/>
  <c r="F12" i="7"/>
  <c r="C12" i="7"/>
  <c r="F11" i="7"/>
  <c r="C11" i="7"/>
  <c r="F10" i="7"/>
  <c r="C10" i="7"/>
  <c r="F9" i="7"/>
  <c r="C9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2" i="6"/>
  <c r="D3" i="6"/>
  <c r="D4" i="6"/>
  <c r="F4" i="6" s="1"/>
  <c r="D5" i="6"/>
  <c r="D6" i="6"/>
  <c r="F6" i="6" s="1"/>
  <c r="D7" i="6"/>
  <c r="F7" i="6" s="1"/>
  <c r="D8" i="6"/>
  <c r="F8" i="6" s="1"/>
  <c r="D9" i="6"/>
  <c r="F9" i="6" s="1"/>
  <c r="D10" i="6"/>
  <c r="F10" i="6" s="1"/>
  <c r="D11" i="6"/>
  <c r="D12" i="6"/>
  <c r="F12" i="6" s="1"/>
  <c r="D13" i="6"/>
  <c r="D14" i="6"/>
  <c r="F14" i="6" s="1"/>
  <c r="D15" i="6"/>
  <c r="F15" i="6" s="1"/>
  <c r="D16" i="6"/>
  <c r="F16" i="6" s="1"/>
  <c r="D17" i="6"/>
  <c r="F17" i="6" s="1"/>
  <c r="D18" i="6"/>
  <c r="F18" i="6" s="1"/>
  <c r="D19" i="6"/>
  <c r="D20" i="6"/>
  <c r="F20" i="6" s="1"/>
  <c r="D21" i="6"/>
  <c r="D22" i="6"/>
  <c r="F22" i="6" s="1"/>
  <c r="D23" i="6"/>
  <c r="F23" i="6" s="1"/>
  <c r="D24" i="6"/>
  <c r="F24" i="6" s="1"/>
  <c r="D25" i="6"/>
  <c r="F25" i="6" s="1"/>
  <c r="D26" i="6"/>
  <c r="F26" i="6" s="1"/>
  <c r="D27" i="6"/>
  <c r="D28" i="6"/>
  <c r="F28" i="6" s="1"/>
  <c r="D29" i="6"/>
  <c r="D30" i="6"/>
  <c r="F30" i="6" s="1"/>
  <c r="D31" i="6"/>
  <c r="F31" i="6" s="1"/>
  <c r="D32" i="6"/>
  <c r="F32" i="6" s="1"/>
  <c r="D33" i="6"/>
  <c r="F33" i="6" s="1"/>
  <c r="D34" i="6"/>
  <c r="F34" i="6" s="1"/>
  <c r="D35" i="6"/>
  <c r="D36" i="6"/>
  <c r="F36" i="6" s="1"/>
  <c r="D2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D23" i="7" l="1"/>
  <c r="D15" i="7"/>
  <c r="D14" i="7"/>
  <c r="D20" i="7"/>
  <c r="D25" i="7"/>
  <c r="E25" i="7" s="1"/>
  <c r="G25" i="7" s="1"/>
  <c r="E20" i="7"/>
  <c r="G20" i="7" s="1"/>
  <c r="D22" i="7"/>
  <c r="E22" i="7" s="1"/>
  <c r="G22" i="7" s="1"/>
  <c r="D12" i="7"/>
  <c r="E12" i="7" s="1"/>
  <c r="G12" i="7" s="1"/>
  <c r="D21" i="7"/>
  <c r="E21" i="7" s="1"/>
  <c r="D10" i="7"/>
  <c r="E10" i="7" s="1"/>
  <c r="G10" i="7" s="1"/>
  <c r="D9" i="7"/>
  <c r="E9" i="7" s="1"/>
  <c r="G9" i="7" s="1"/>
  <c r="D17" i="7"/>
  <c r="E17" i="7" s="1"/>
  <c r="G17" i="7" s="1"/>
  <c r="D28" i="7"/>
  <c r="E28" i="7" s="1"/>
  <c r="G28" i="7" s="1"/>
  <c r="D27" i="7"/>
  <c r="E27" i="7" s="1"/>
  <c r="G27" i="7" s="1"/>
  <c r="D19" i="7"/>
  <c r="E19" i="7" s="1"/>
  <c r="G19" i="7" s="1"/>
  <c r="D11" i="7"/>
  <c r="E11" i="7" s="1"/>
  <c r="G11" i="7" s="1"/>
  <c r="D26" i="7"/>
  <c r="E26" i="7" s="1"/>
  <c r="G26" i="7" s="1"/>
  <c r="D18" i="7"/>
  <c r="E18" i="7" s="1"/>
  <c r="G18" i="7" s="1"/>
  <c r="E14" i="7"/>
  <c r="G14" i="7" s="1"/>
  <c r="E15" i="7"/>
  <c r="G15" i="7" s="1"/>
  <c r="G21" i="7"/>
  <c r="E24" i="7"/>
  <c r="G24" i="7" s="1"/>
  <c r="G16" i="7"/>
  <c r="E23" i="7"/>
  <c r="G23" i="7" s="1"/>
  <c r="G13" i="7"/>
  <c r="G30" i="7" l="1"/>
  <c r="B6" i="8" s="1"/>
  <c r="C9" i="8" s="1"/>
  <c r="C31" i="8" s="1"/>
  <c r="D37" i="6" l="1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F50" i="6" s="1"/>
  <c r="D51" i="6"/>
  <c r="F51" i="6" s="1"/>
  <c r="D52" i="6"/>
  <c r="F52" i="6" s="1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C29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F2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9" i="4"/>
  <c r="E3" i="4"/>
  <c r="D26" i="4" s="1"/>
  <c r="E26" i="4" s="1"/>
  <c r="E4" i="4"/>
  <c r="D27" i="4" s="1"/>
  <c r="E27" i="4" s="1"/>
  <c r="E5" i="4"/>
  <c r="E2" i="4"/>
  <c r="D14" i="4" s="1"/>
  <c r="E14" i="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2" i="3"/>
  <c r="D3" i="3"/>
  <c r="F3" i="3" s="1"/>
  <c r="D4" i="3"/>
  <c r="F4" i="3" s="1"/>
  <c r="D5" i="3"/>
  <c r="F5" i="3" s="1"/>
  <c r="D6" i="3"/>
  <c r="F6" i="3" s="1"/>
  <c r="D7" i="3"/>
  <c r="F7" i="3" s="1"/>
  <c r="D8" i="3"/>
  <c r="D9" i="3"/>
  <c r="F9" i="3" s="1"/>
  <c r="D10" i="3"/>
  <c r="D11" i="3"/>
  <c r="F11" i="3" s="1"/>
  <c r="D12" i="3"/>
  <c r="F12" i="3" s="1"/>
  <c r="D13" i="3"/>
  <c r="F13" i="3" s="1"/>
  <c r="D14" i="3"/>
  <c r="F14" i="3" s="1"/>
  <c r="D15" i="3"/>
  <c r="F15" i="3" s="1"/>
  <c r="D16" i="3"/>
  <c r="D17" i="3"/>
  <c r="F17" i="3" s="1"/>
  <c r="D18" i="3"/>
  <c r="D19" i="3"/>
  <c r="F19" i="3" s="1"/>
  <c r="D20" i="3"/>
  <c r="F20" i="3" s="1"/>
  <c r="D21" i="3"/>
  <c r="F21" i="3" s="1"/>
  <c r="D22" i="3"/>
  <c r="F22" i="3" s="1"/>
  <c r="D23" i="3"/>
  <c r="F23" i="3" s="1"/>
  <c r="D24" i="3"/>
  <c r="D25" i="3"/>
  <c r="F25" i="3" s="1"/>
  <c r="D26" i="3"/>
  <c r="D27" i="3"/>
  <c r="F27" i="3" s="1"/>
  <c r="D28" i="3"/>
  <c r="F28" i="3" s="1"/>
  <c r="D29" i="3"/>
  <c r="F29" i="3" s="1"/>
  <c r="D30" i="3"/>
  <c r="F30" i="3" s="1"/>
  <c r="D31" i="3"/>
  <c r="F31" i="3" s="1"/>
  <c r="D32" i="3"/>
  <c r="D33" i="3"/>
  <c r="F33" i="3" s="1"/>
  <c r="D34" i="3"/>
  <c r="D35" i="3"/>
  <c r="F35" i="3" s="1"/>
  <c r="D36" i="3"/>
  <c r="F36" i="3" s="1"/>
  <c r="D37" i="3"/>
  <c r="F37" i="3" s="1"/>
  <c r="D38" i="3"/>
  <c r="F38" i="3" s="1"/>
  <c r="D39" i="3"/>
  <c r="F39" i="3" s="1"/>
  <c r="D40" i="3"/>
  <c r="D41" i="3"/>
  <c r="F41" i="3" s="1"/>
  <c r="D42" i="3"/>
  <c r="D43" i="3"/>
  <c r="F43" i="3" s="1"/>
  <c r="D44" i="3"/>
  <c r="F44" i="3" s="1"/>
  <c r="D45" i="3"/>
  <c r="F45" i="3" s="1"/>
  <c r="D46" i="3"/>
  <c r="F46" i="3" s="1"/>
  <c r="D47" i="3"/>
  <c r="F47" i="3" s="1"/>
  <c r="D48" i="3"/>
  <c r="D49" i="3"/>
  <c r="F49" i="3" s="1"/>
  <c r="D50" i="3"/>
  <c r="D51" i="3"/>
  <c r="F51" i="3" s="1"/>
  <c r="D52" i="3"/>
  <c r="F52" i="3" s="1"/>
  <c r="D53" i="3"/>
  <c r="F53" i="3" s="1"/>
  <c r="D54" i="3"/>
  <c r="F54" i="3" s="1"/>
  <c r="D55" i="3"/>
  <c r="F55" i="3" s="1"/>
  <c r="D56" i="3"/>
  <c r="D57" i="3"/>
  <c r="F57" i="3" s="1"/>
  <c r="D58" i="3"/>
  <c r="D59" i="3"/>
  <c r="F59" i="3" s="1"/>
  <c r="D60" i="3"/>
  <c r="F60" i="3" s="1"/>
  <c r="D61" i="3"/>
  <c r="F61" i="3" s="1"/>
  <c r="D62" i="3"/>
  <c r="F62" i="3" s="1"/>
  <c r="D63" i="3"/>
  <c r="F63" i="3" s="1"/>
  <c r="D64" i="3"/>
  <c r="D65" i="3"/>
  <c r="F65" i="3" s="1"/>
  <c r="D66" i="3"/>
  <c r="D67" i="3"/>
  <c r="F67" i="3" s="1"/>
  <c r="D68" i="3"/>
  <c r="F68" i="3" s="1"/>
  <c r="D69" i="3"/>
  <c r="F69" i="3" s="1"/>
  <c r="D70" i="3"/>
  <c r="F70" i="3" s="1"/>
  <c r="D71" i="3"/>
  <c r="F71" i="3" s="1"/>
  <c r="D72" i="3"/>
  <c r="D73" i="3"/>
  <c r="F73" i="3" s="1"/>
  <c r="D74" i="3"/>
  <c r="D75" i="3"/>
  <c r="F75" i="3" s="1"/>
  <c r="D76" i="3"/>
  <c r="F76" i="3" s="1"/>
  <c r="D77" i="3"/>
  <c r="F77" i="3" s="1"/>
  <c r="D78" i="3"/>
  <c r="F78" i="3" s="1"/>
  <c r="D79" i="3"/>
  <c r="F79" i="3" s="1"/>
  <c r="D80" i="3"/>
  <c r="D81" i="3"/>
  <c r="F81" i="3" s="1"/>
  <c r="D82" i="3"/>
  <c r="D83" i="3"/>
  <c r="F83" i="3" s="1"/>
  <c r="D84" i="3"/>
  <c r="F84" i="3" s="1"/>
  <c r="D85" i="3"/>
  <c r="F85" i="3" s="1"/>
  <c r="D86" i="3"/>
  <c r="F86" i="3" s="1"/>
  <c r="D87" i="3"/>
  <c r="F87" i="3" s="1"/>
  <c r="D88" i="3"/>
  <c r="D89" i="3"/>
  <c r="F89" i="3" s="1"/>
  <c r="D90" i="3"/>
  <c r="D91" i="3"/>
  <c r="F91" i="3" s="1"/>
  <c r="D92" i="3"/>
  <c r="F92" i="3" s="1"/>
  <c r="D93" i="3"/>
  <c r="F93" i="3" s="1"/>
  <c r="D94" i="3"/>
  <c r="F94" i="3" s="1"/>
  <c r="D95" i="3"/>
  <c r="F95" i="3" s="1"/>
  <c r="D96" i="3"/>
  <c r="D97" i="3"/>
  <c r="F97" i="3" s="1"/>
  <c r="D98" i="3"/>
  <c r="D99" i="3"/>
  <c r="F99" i="3" s="1"/>
  <c r="D100" i="3"/>
  <c r="F100" i="3" s="1"/>
  <c r="D101" i="3"/>
  <c r="F101" i="3" s="1"/>
  <c r="D102" i="3"/>
  <c r="D103" i="3"/>
  <c r="F103" i="3" s="1"/>
  <c r="D104" i="3"/>
  <c r="D105" i="3"/>
  <c r="F105" i="3" s="1"/>
  <c r="D106" i="3"/>
  <c r="D107" i="3"/>
  <c r="F107" i="3" s="1"/>
  <c r="D108" i="3"/>
  <c r="F108" i="3" s="1"/>
  <c r="D109" i="3"/>
  <c r="F109" i="3" s="1"/>
  <c r="D110" i="3"/>
  <c r="D111" i="3"/>
  <c r="F111" i="3" s="1"/>
  <c r="D112" i="3"/>
  <c r="D113" i="3"/>
  <c r="F113" i="3" s="1"/>
  <c r="D114" i="3"/>
  <c r="D115" i="3"/>
  <c r="F115" i="3" s="1"/>
  <c r="D116" i="3"/>
  <c r="F116" i="3" s="1"/>
  <c r="D117" i="3"/>
  <c r="F117" i="3" s="1"/>
  <c r="D118" i="3"/>
  <c r="D119" i="3"/>
  <c r="F119" i="3" s="1"/>
  <c r="D120" i="3"/>
  <c r="D121" i="3"/>
  <c r="F121" i="3" s="1"/>
  <c r="D122" i="3"/>
  <c r="D123" i="3"/>
  <c r="F123" i="3" s="1"/>
  <c r="D124" i="3"/>
  <c r="F124" i="3" s="1"/>
  <c r="D125" i="3"/>
  <c r="F125" i="3" s="1"/>
  <c r="D126" i="3"/>
  <c r="D127" i="3"/>
  <c r="F127" i="3" s="1"/>
  <c r="D128" i="3"/>
  <c r="D129" i="3"/>
  <c r="F129" i="3" s="1"/>
  <c r="D130" i="3"/>
  <c r="D131" i="3"/>
  <c r="F131" i="3" s="1"/>
  <c r="D132" i="3"/>
  <c r="F132" i="3" s="1"/>
  <c r="D133" i="3"/>
  <c r="F133" i="3" s="1"/>
  <c r="D134" i="3"/>
  <c r="D135" i="3"/>
  <c r="F135" i="3" s="1"/>
  <c r="D136" i="3"/>
  <c r="D137" i="3"/>
  <c r="F137" i="3" s="1"/>
  <c r="D138" i="3"/>
  <c r="D139" i="3"/>
  <c r="F139" i="3" s="1"/>
  <c r="D140" i="3"/>
  <c r="F140" i="3" s="1"/>
  <c r="D2" i="3"/>
  <c r="F2" i="3" s="1"/>
  <c r="D9" i="4" l="1"/>
  <c r="E9" i="4" s="1"/>
  <c r="D21" i="4"/>
  <c r="E21" i="4" s="1"/>
  <c r="D13" i="4"/>
  <c r="E13" i="4" s="1"/>
  <c r="F134" i="3"/>
  <c r="F126" i="3"/>
  <c r="F118" i="3"/>
  <c r="F110" i="3"/>
  <c r="F102" i="3"/>
  <c r="D28" i="4"/>
  <c r="E28" i="4" s="1"/>
  <c r="D20" i="4"/>
  <c r="E20" i="4" s="1"/>
  <c r="D12" i="4"/>
  <c r="E12" i="4" s="1"/>
  <c r="D25" i="4"/>
  <c r="E25" i="4" s="1"/>
  <c r="D17" i="4"/>
  <c r="E17" i="4" s="1"/>
  <c r="D11" i="4"/>
  <c r="E11" i="4" s="1"/>
  <c r="D10" i="4"/>
  <c r="E10" i="4" s="1"/>
  <c r="F138" i="3"/>
  <c r="F130" i="3"/>
  <c r="F122" i="3"/>
  <c r="F114" i="3"/>
  <c r="F106" i="3"/>
  <c r="F98" i="3"/>
  <c r="F90" i="3"/>
  <c r="F82" i="3"/>
  <c r="F74" i="3"/>
  <c r="F66" i="3"/>
  <c r="F58" i="3"/>
  <c r="F50" i="3"/>
  <c r="F42" i="3"/>
  <c r="F34" i="3"/>
  <c r="F26" i="3"/>
  <c r="F18" i="3"/>
  <c r="F10" i="3"/>
  <c r="D24" i="4"/>
  <c r="E24" i="4" s="1"/>
  <c r="D16" i="4"/>
  <c r="E16" i="4" s="1"/>
  <c r="D19" i="4"/>
  <c r="E19" i="4" s="1"/>
  <c r="D18" i="4"/>
  <c r="E18" i="4" s="1"/>
  <c r="D23" i="4"/>
  <c r="E23" i="4" s="1"/>
  <c r="D15" i="4"/>
  <c r="E15" i="4" s="1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I8" i="3" s="1"/>
  <c r="D22" i="4"/>
  <c r="E22" i="4" s="1"/>
  <c r="I8" i="6"/>
  <c r="G30" i="4" l="1"/>
  <c r="B6" i="5" s="1"/>
  <c r="C9" i="5" s="1"/>
  <c r="C31" i="5" s="1"/>
</calcChain>
</file>

<file path=xl/sharedStrings.xml><?xml version="1.0" encoding="utf-8"?>
<sst xmlns="http://schemas.openxmlformats.org/spreadsheetml/2006/main" count="82" uniqueCount="28">
  <si>
    <t>Yield</t>
  </si>
  <si>
    <t>Maturity (date)</t>
  </si>
  <si>
    <t>Maturity (years)</t>
  </si>
  <si>
    <t>Log yield</t>
  </si>
  <si>
    <t>Parameters</t>
  </si>
  <si>
    <t>a</t>
  </si>
  <si>
    <t>b</t>
  </si>
  <si>
    <t>c</t>
  </si>
  <si>
    <t>d</t>
  </si>
  <si>
    <t>Fitted yield</t>
  </si>
  <si>
    <t>Sum</t>
  </si>
  <si>
    <t>Coupon rate</t>
  </si>
  <si>
    <t>Coupon frequency</t>
  </si>
  <si>
    <t>Face value</t>
  </si>
  <si>
    <t>Period</t>
  </si>
  <si>
    <t>Yield curve parameters</t>
  </si>
  <si>
    <t>Years</t>
  </si>
  <si>
    <t>CF</t>
  </si>
  <si>
    <t>PV(CF)</t>
  </si>
  <si>
    <t>Fitted spot yield</t>
  </si>
  <si>
    <t>YTM</t>
  </si>
  <si>
    <t>a1</t>
  </si>
  <si>
    <t>a2</t>
  </si>
  <si>
    <t>a3</t>
  </si>
  <si>
    <t>Semi-annual</t>
  </si>
  <si>
    <t>Fair price</t>
  </si>
  <si>
    <t>Market price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</si>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</sst>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1" applyNumberFormat="1" applyFont="1" applyAlignment="1">
      <alignment horizontal="center"/>
    </xf>
    <xf numFmtId="166" fontId="0" fillId="0" borderId="0" xfId="11" applyNumberFormat="1" applyFont="1" applyAlignment="1">
      <alignment horizontal="center"/>
    </xf>
    <xf numFmtId="0" fontId="1" fillId="0" borderId="0" xfId="0" applyFont="1"/>
    <xf numFmtId="1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11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'Yield curve (polynomial)'!$B$2:$B$140</c:f>
              <c:numCache>
                <c:formatCode>0.000</c:formatCode>
                <c:ptCount val="139"/>
                <c:pt idx="0">
                  <c:v>0.10677618069815195</c:v>
                </c:pt>
                <c:pt idx="1">
                  <c:v>0.14784394250513347</c:v>
                </c:pt>
                <c:pt idx="2">
                  <c:v>0.2327173169062286</c:v>
                </c:pt>
                <c:pt idx="3">
                  <c:v>0.27378507871321012</c:v>
                </c:pt>
                <c:pt idx="4">
                  <c:v>0.31759069130732376</c:v>
                </c:pt>
                <c:pt idx="5">
                  <c:v>0.35865845311430528</c:v>
                </c:pt>
                <c:pt idx="6">
                  <c:v>0.35865845311430528</c:v>
                </c:pt>
                <c:pt idx="7">
                  <c:v>0.3942505133470226</c:v>
                </c:pt>
                <c:pt idx="8">
                  <c:v>0.43531827515400412</c:v>
                </c:pt>
                <c:pt idx="9">
                  <c:v>0.4791238877481177</c:v>
                </c:pt>
                <c:pt idx="10">
                  <c:v>0.52019164955509922</c:v>
                </c:pt>
                <c:pt idx="11">
                  <c:v>0.5612594113620808</c:v>
                </c:pt>
                <c:pt idx="12">
                  <c:v>0.60232717316906226</c:v>
                </c:pt>
                <c:pt idx="13">
                  <c:v>0.60232717316906226</c:v>
                </c:pt>
                <c:pt idx="14">
                  <c:v>0.6461327857631759</c:v>
                </c:pt>
                <c:pt idx="15">
                  <c:v>0.6461327857631759</c:v>
                </c:pt>
                <c:pt idx="16">
                  <c:v>0.68720054757015747</c:v>
                </c:pt>
                <c:pt idx="17">
                  <c:v>0.72826830937713893</c:v>
                </c:pt>
                <c:pt idx="18">
                  <c:v>0.72826830937713893</c:v>
                </c:pt>
                <c:pt idx="19">
                  <c:v>0.76933607118412051</c:v>
                </c:pt>
                <c:pt idx="20">
                  <c:v>0.81314168377823404</c:v>
                </c:pt>
                <c:pt idx="21">
                  <c:v>0.81314168377823404</c:v>
                </c:pt>
                <c:pt idx="22">
                  <c:v>0.85420944558521561</c:v>
                </c:pt>
                <c:pt idx="23">
                  <c:v>0.85420944558521561</c:v>
                </c:pt>
                <c:pt idx="24">
                  <c:v>0.89801505817932925</c:v>
                </c:pt>
                <c:pt idx="25">
                  <c:v>0.89801505817932925</c:v>
                </c:pt>
                <c:pt idx="26">
                  <c:v>0.98015058179329229</c:v>
                </c:pt>
                <c:pt idx="27">
                  <c:v>1.0650239561943875</c:v>
                </c:pt>
                <c:pt idx="28">
                  <c:v>1.0650239561943875</c:v>
                </c:pt>
                <c:pt idx="29">
                  <c:v>1.0650239561943875</c:v>
                </c:pt>
                <c:pt idx="30">
                  <c:v>1.106091718001369</c:v>
                </c:pt>
                <c:pt idx="31">
                  <c:v>1.106091718001369</c:v>
                </c:pt>
                <c:pt idx="32">
                  <c:v>1.1471594798083504</c:v>
                </c:pt>
                <c:pt idx="33">
                  <c:v>1.1471594798083504</c:v>
                </c:pt>
                <c:pt idx="34">
                  <c:v>1.1471594798083504</c:v>
                </c:pt>
                <c:pt idx="35">
                  <c:v>1.1882272416153319</c:v>
                </c:pt>
                <c:pt idx="36">
                  <c:v>1.2320328542094456</c:v>
                </c:pt>
                <c:pt idx="37">
                  <c:v>1.2320328542094456</c:v>
                </c:pt>
                <c:pt idx="38">
                  <c:v>1.2320328542094456</c:v>
                </c:pt>
                <c:pt idx="39">
                  <c:v>1.2731006160164271</c:v>
                </c:pt>
                <c:pt idx="40">
                  <c:v>1.3169062286105406</c:v>
                </c:pt>
                <c:pt idx="41">
                  <c:v>1.3169062286105406</c:v>
                </c:pt>
                <c:pt idx="42">
                  <c:v>1.3579739904175223</c:v>
                </c:pt>
                <c:pt idx="43">
                  <c:v>1.3935660506502396</c:v>
                </c:pt>
                <c:pt idx="44">
                  <c:v>1.3935660506502396</c:v>
                </c:pt>
                <c:pt idx="45">
                  <c:v>1.4784394250513346</c:v>
                </c:pt>
                <c:pt idx="46">
                  <c:v>1.4784394250513346</c:v>
                </c:pt>
                <c:pt idx="47">
                  <c:v>1.5605749486652978</c:v>
                </c:pt>
                <c:pt idx="48">
                  <c:v>1.5605749486652978</c:v>
                </c:pt>
                <c:pt idx="49">
                  <c:v>1.6016427104722792</c:v>
                </c:pt>
                <c:pt idx="50">
                  <c:v>1.6016427104722792</c:v>
                </c:pt>
                <c:pt idx="51">
                  <c:v>1.6454483230663928</c:v>
                </c:pt>
                <c:pt idx="52">
                  <c:v>1.6454483230663928</c:v>
                </c:pt>
                <c:pt idx="53">
                  <c:v>1.7275838466803559</c:v>
                </c:pt>
                <c:pt idx="54">
                  <c:v>1.7275838466803559</c:v>
                </c:pt>
                <c:pt idx="55">
                  <c:v>1.8124572210814511</c:v>
                </c:pt>
                <c:pt idx="56">
                  <c:v>1.8124572210814511</c:v>
                </c:pt>
                <c:pt idx="57">
                  <c:v>1.8535249828884326</c:v>
                </c:pt>
                <c:pt idx="58">
                  <c:v>1.8535249828884326</c:v>
                </c:pt>
                <c:pt idx="59">
                  <c:v>1.8973305954825461</c:v>
                </c:pt>
                <c:pt idx="60">
                  <c:v>1.8973305954825461</c:v>
                </c:pt>
                <c:pt idx="61">
                  <c:v>1.9794661190965093</c:v>
                </c:pt>
                <c:pt idx="62">
                  <c:v>1.9794661190965093</c:v>
                </c:pt>
                <c:pt idx="63">
                  <c:v>2.0643394934976045</c:v>
                </c:pt>
                <c:pt idx="64">
                  <c:v>2.0643394934976045</c:v>
                </c:pt>
                <c:pt idx="65">
                  <c:v>2.1054072553045859</c:v>
                </c:pt>
                <c:pt idx="66">
                  <c:v>2.1464750171115674</c:v>
                </c:pt>
                <c:pt idx="67">
                  <c:v>2.1464750171115674</c:v>
                </c:pt>
                <c:pt idx="68">
                  <c:v>2.1875427789185489</c:v>
                </c:pt>
                <c:pt idx="69">
                  <c:v>2.2313483915126624</c:v>
                </c:pt>
                <c:pt idx="70">
                  <c:v>2.2313483915126624</c:v>
                </c:pt>
                <c:pt idx="71">
                  <c:v>2.3162217659137578</c:v>
                </c:pt>
                <c:pt idx="72">
                  <c:v>2.3162217659137578</c:v>
                </c:pt>
                <c:pt idx="73">
                  <c:v>2.3956194387405887</c:v>
                </c:pt>
                <c:pt idx="74">
                  <c:v>2.4804928131416837</c:v>
                </c:pt>
                <c:pt idx="75">
                  <c:v>2.4804928131416837</c:v>
                </c:pt>
                <c:pt idx="76">
                  <c:v>2.5626283367556466</c:v>
                </c:pt>
                <c:pt idx="77">
                  <c:v>2.647501711156742</c:v>
                </c:pt>
                <c:pt idx="78">
                  <c:v>2.729637234770705</c:v>
                </c:pt>
                <c:pt idx="79">
                  <c:v>2.729637234770705</c:v>
                </c:pt>
                <c:pt idx="80">
                  <c:v>2.8145106091718</c:v>
                </c:pt>
                <c:pt idx="81">
                  <c:v>2.8145106091718</c:v>
                </c:pt>
                <c:pt idx="82">
                  <c:v>2.8993839835728954</c:v>
                </c:pt>
                <c:pt idx="83">
                  <c:v>2.9815195071868583</c:v>
                </c:pt>
                <c:pt idx="84">
                  <c:v>2.9815195071868583</c:v>
                </c:pt>
                <c:pt idx="85">
                  <c:v>3.0663928815879533</c:v>
                </c:pt>
                <c:pt idx="86">
                  <c:v>3.1074606433949348</c:v>
                </c:pt>
                <c:pt idx="87">
                  <c:v>3.1485284052019167</c:v>
                </c:pt>
                <c:pt idx="88">
                  <c:v>3.1485284052019167</c:v>
                </c:pt>
                <c:pt idx="89">
                  <c:v>3.2334017796030117</c:v>
                </c:pt>
                <c:pt idx="90">
                  <c:v>3.2334017796030117</c:v>
                </c:pt>
                <c:pt idx="91">
                  <c:v>3.3182751540041067</c:v>
                </c:pt>
                <c:pt idx="92">
                  <c:v>3.3949349760438055</c:v>
                </c:pt>
                <c:pt idx="93">
                  <c:v>3.4798083504449009</c:v>
                </c:pt>
                <c:pt idx="94">
                  <c:v>3.5619438740588638</c:v>
                </c:pt>
                <c:pt idx="95">
                  <c:v>3.6468172484599588</c:v>
                </c:pt>
                <c:pt idx="96">
                  <c:v>3.7289527720739222</c:v>
                </c:pt>
                <c:pt idx="97">
                  <c:v>3.8138261464750172</c:v>
                </c:pt>
                <c:pt idx="98">
                  <c:v>3.8986995208761122</c:v>
                </c:pt>
                <c:pt idx="99">
                  <c:v>4.0657084188911705</c:v>
                </c:pt>
                <c:pt idx="100">
                  <c:v>4.0657084188911705</c:v>
                </c:pt>
                <c:pt idx="101">
                  <c:v>4.1478439425051334</c:v>
                </c:pt>
                <c:pt idx="102">
                  <c:v>4.1478439425051334</c:v>
                </c:pt>
                <c:pt idx="103">
                  <c:v>4.2327173169062284</c:v>
                </c:pt>
                <c:pt idx="104">
                  <c:v>4.2327173169062284</c:v>
                </c:pt>
                <c:pt idx="105">
                  <c:v>4.3175906913073234</c:v>
                </c:pt>
                <c:pt idx="106">
                  <c:v>4.3175906913073234</c:v>
                </c:pt>
                <c:pt idx="107">
                  <c:v>4.3586584531143053</c:v>
                </c:pt>
                <c:pt idx="108">
                  <c:v>4.3942505133470222</c:v>
                </c:pt>
                <c:pt idx="109">
                  <c:v>4.4791238877481181</c:v>
                </c:pt>
                <c:pt idx="110">
                  <c:v>4.561259411362081</c:v>
                </c:pt>
                <c:pt idx="111">
                  <c:v>4.602327173169062</c:v>
                </c:pt>
                <c:pt idx="112">
                  <c:v>4.646132785763176</c:v>
                </c:pt>
                <c:pt idx="113">
                  <c:v>4.7282683093771389</c:v>
                </c:pt>
                <c:pt idx="114">
                  <c:v>4.8131416837782339</c:v>
                </c:pt>
                <c:pt idx="115">
                  <c:v>4.8980150581793289</c:v>
                </c:pt>
                <c:pt idx="116">
                  <c:v>4.9801505817932918</c:v>
                </c:pt>
                <c:pt idx="117">
                  <c:v>5.1060917180013687</c:v>
                </c:pt>
                <c:pt idx="118">
                  <c:v>5.1471594798083506</c:v>
                </c:pt>
                <c:pt idx="119">
                  <c:v>5.2320328542094456</c:v>
                </c:pt>
                <c:pt idx="120">
                  <c:v>5.5605749486652973</c:v>
                </c:pt>
                <c:pt idx="121">
                  <c:v>5.6016427104722792</c:v>
                </c:pt>
                <c:pt idx="122">
                  <c:v>5.8535249828884321</c:v>
                </c:pt>
                <c:pt idx="123">
                  <c:v>5.8973305954825461</c:v>
                </c:pt>
                <c:pt idx="124">
                  <c:v>6.064339493497604</c:v>
                </c:pt>
                <c:pt idx="125">
                  <c:v>6.1054072553045859</c:v>
                </c:pt>
                <c:pt idx="126">
                  <c:v>6.1464750171115679</c:v>
                </c:pt>
                <c:pt idx="127">
                  <c:v>6.2313483915126628</c:v>
                </c:pt>
                <c:pt idx="128">
                  <c:v>6.3572895277207389</c:v>
                </c:pt>
                <c:pt idx="129">
                  <c:v>6.6036960985626285</c:v>
                </c:pt>
                <c:pt idx="130">
                  <c:v>6.8555783709787814</c:v>
                </c:pt>
                <c:pt idx="131">
                  <c:v>7.1074606433949352</c:v>
                </c:pt>
                <c:pt idx="132">
                  <c:v>7.3593429158110881</c:v>
                </c:pt>
                <c:pt idx="133">
                  <c:v>7.6030116358658457</c:v>
                </c:pt>
                <c:pt idx="134">
                  <c:v>7.8548939082819986</c:v>
                </c:pt>
                <c:pt idx="135">
                  <c:v>8.1067761806981515</c:v>
                </c:pt>
                <c:pt idx="136">
                  <c:v>8.602327173169062</c:v>
                </c:pt>
                <c:pt idx="137">
                  <c:v>8.8542094455852158</c:v>
                </c:pt>
                <c:pt idx="138">
                  <c:v>9.1060917180013696</c:v>
                </c:pt>
              </c:numCache>
            </c:numRef>
          </c:xVal>
          <c:yVal>
            <c:numRef>
              <c:f>'Yield curve (polynomial)'!$D$2:$D$140</c:f>
              <c:numCache>
                <c:formatCode>0.00%</c:formatCode>
                <c:ptCount val="139"/>
                <c:pt idx="0">
                  <c:v>1.0247316451549499E-2</c:v>
                </c:pt>
                <c:pt idx="1">
                  <c:v>1.1038847115216448E-2</c:v>
                </c:pt>
                <c:pt idx="2">
                  <c:v>1.1038847115216448E-2</c:v>
                </c:pt>
                <c:pt idx="3">
                  <c:v>1.0544213875671097E-2</c:v>
                </c:pt>
                <c:pt idx="4">
                  <c:v>9.257021262676848E-3</c:v>
                </c:pt>
                <c:pt idx="5">
                  <c:v>1.1533235813673085E-2</c:v>
                </c:pt>
                <c:pt idx="6">
                  <c:v>1.242251999855711E-2</c:v>
                </c:pt>
                <c:pt idx="7">
                  <c:v>1.1038847115216448E-2</c:v>
                </c:pt>
                <c:pt idx="8">
                  <c:v>1.1632084229707696E-2</c:v>
                </c:pt>
                <c:pt idx="9">
                  <c:v>1.143437762566317E-2</c:v>
                </c:pt>
                <c:pt idx="10">
                  <c:v>1.1137744410456021E-2</c:v>
                </c:pt>
                <c:pt idx="11">
                  <c:v>1.1730922875698699E-2</c:v>
                </c:pt>
                <c:pt idx="12">
                  <c:v>1.2620031356102198E-2</c:v>
                </c:pt>
                <c:pt idx="13">
                  <c:v>1.2620031356102198E-2</c:v>
                </c:pt>
                <c:pt idx="14">
                  <c:v>1.2620031356102198E-2</c:v>
                </c:pt>
                <c:pt idx="15">
                  <c:v>1.1632084229707696E-2</c:v>
                </c:pt>
                <c:pt idx="16">
                  <c:v>1.1533235813673085E-2</c:v>
                </c:pt>
                <c:pt idx="17">
                  <c:v>1.2817503710614343E-2</c:v>
                </c:pt>
                <c:pt idx="18">
                  <c:v>1.2224969622568948E-2</c:v>
                </c:pt>
                <c:pt idx="19">
                  <c:v>1.1730922875698699E-2</c:v>
                </c:pt>
                <c:pt idx="20">
                  <c:v>1.2916225266546229E-2</c:v>
                </c:pt>
                <c:pt idx="21">
                  <c:v>1.1632084229707696E-2</c:v>
                </c:pt>
                <c:pt idx="22">
                  <c:v>1.3705647056111967E-2</c:v>
                </c:pt>
                <c:pt idx="23">
                  <c:v>1.2817503710614343E-2</c:v>
                </c:pt>
                <c:pt idx="24">
                  <c:v>1.3311014059672416E-2</c:v>
                </c:pt>
                <c:pt idx="25">
                  <c:v>1.32123314721349E-2</c:v>
                </c:pt>
                <c:pt idx="26">
                  <c:v>1.3508350024792299E-2</c:v>
                </c:pt>
                <c:pt idx="27">
                  <c:v>1.3607003406216947E-2</c:v>
                </c:pt>
                <c:pt idx="28">
                  <c:v>1.2817503710614343E-2</c:v>
                </c:pt>
                <c:pt idx="29">
                  <c:v>1.3014937077494763E-2</c:v>
                </c:pt>
                <c:pt idx="30">
                  <c:v>1.4100124378781626E-2</c:v>
                </c:pt>
                <c:pt idx="31">
                  <c:v>1.32123314721349E-2</c:v>
                </c:pt>
                <c:pt idx="32">
                  <c:v>1.3705647056111967E-2</c:v>
                </c:pt>
                <c:pt idx="33">
                  <c:v>1.2620031356102198E-2</c:v>
                </c:pt>
                <c:pt idx="34">
                  <c:v>1.3113639145383204E-2</c:v>
                </c:pt>
                <c:pt idx="35">
                  <c:v>1.2323749688831903E-2</c:v>
                </c:pt>
                <c:pt idx="36">
                  <c:v>1.3902905168991434E-2</c:v>
                </c:pt>
                <c:pt idx="37">
                  <c:v>1.3014937077494763E-2</c:v>
                </c:pt>
                <c:pt idx="38">
                  <c:v>1.3607003406216947E-2</c:v>
                </c:pt>
                <c:pt idx="39">
                  <c:v>1.242251999855711E-2</c:v>
                </c:pt>
                <c:pt idx="40">
                  <c:v>1.3902905168991434E-2</c:v>
                </c:pt>
                <c:pt idx="41">
                  <c:v>1.2620031356102198E-2</c:v>
                </c:pt>
                <c:pt idx="42">
                  <c:v>1.4494446150452511E-2</c:v>
                </c:pt>
                <c:pt idx="43">
                  <c:v>1.4100124378781626E-2</c:v>
                </c:pt>
                <c:pt idx="44">
                  <c:v>1.2718772407774612E-2</c:v>
                </c:pt>
                <c:pt idx="45">
                  <c:v>1.4001519635813611E-2</c:v>
                </c:pt>
                <c:pt idx="46">
                  <c:v>1.32123314721349E-2</c:v>
                </c:pt>
                <c:pt idx="47">
                  <c:v>1.3902905168991434E-2</c:v>
                </c:pt>
                <c:pt idx="48">
                  <c:v>1.3113639145383204E-2</c:v>
                </c:pt>
                <c:pt idx="49">
                  <c:v>1.4395880283732339E-2</c:v>
                </c:pt>
                <c:pt idx="50">
                  <c:v>1.3705647056111967E-2</c:v>
                </c:pt>
                <c:pt idx="51">
                  <c:v>1.4297304700824394E-2</c:v>
                </c:pt>
                <c:pt idx="52">
                  <c:v>1.3311014059672416E-2</c:v>
                </c:pt>
                <c:pt idx="53">
                  <c:v>1.4100124378781626E-2</c:v>
                </c:pt>
                <c:pt idx="54">
                  <c:v>1.3607003406216947E-2</c:v>
                </c:pt>
                <c:pt idx="55">
                  <c:v>1.4198719399812928E-2</c:v>
                </c:pt>
                <c:pt idx="56">
                  <c:v>1.4494446150452511E-2</c:v>
                </c:pt>
                <c:pt idx="57">
                  <c:v>1.4691548742989682E-2</c:v>
                </c:pt>
                <c:pt idx="58">
                  <c:v>1.4297304700824394E-2</c:v>
                </c:pt>
                <c:pt idx="59">
                  <c:v>1.4297304700824394E-2</c:v>
                </c:pt>
                <c:pt idx="60">
                  <c:v>1.4593002302900086E-2</c:v>
                </c:pt>
                <c:pt idx="61">
                  <c:v>1.4494446150452511E-2</c:v>
                </c:pt>
                <c:pt idx="62">
                  <c:v>1.4888612493750559E-2</c:v>
                </c:pt>
                <c:pt idx="63">
                  <c:v>1.4691548742989682E-2</c:v>
                </c:pt>
                <c:pt idx="64">
                  <c:v>1.5085637418040953E-2</c:v>
                </c:pt>
                <c:pt idx="65">
                  <c:v>1.4494446150452511E-2</c:v>
                </c:pt>
                <c:pt idx="66">
                  <c:v>1.4691548742989682E-2</c:v>
                </c:pt>
                <c:pt idx="67">
                  <c:v>1.5184135325040055E-2</c:v>
                </c:pt>
                <c:pt idx="68">
                  <c:v>1.4790085472635345E-2</c:v>
                </c:pt>
                <c:pt idx="69">
                  <c:v>1.4888612493750559E-2</c:v>
                </c:pt>
                <c:pt idx="70">
                  <c:v>1.5085637418040953E-2</c:v>
                </c:pt>
                <c:pt idx="71">
                  <c:v>1.6266972463871938E-2</c:v>
                </c:pt>
                <c:pt idx="72">
                  <c:v>1.4100124378781626E-2</c:v>
                </c:pt>
                <c:pt idx="73">
                  <c:v>1.5381102038302391E-2</c:v>
                </c:pt>
                <c:pt idx="74">
                  <c:v>1.636535408626423E-2</c:v>
                </c:pt>
                <c:pt idx="75">
                  <c:v>1.5479570848386375E-2</c:v>
                </c:pt>
                <c:pt idx="76">
                  <c:v>1.6758783814954624E-2</c:v>
                </c:pt>
                <c:pt idx="77">
                  <c:v>1.6955440649413369E-2</c:v>
                </c:pt>
                <c:pt idx="78">
                  <c:v>1.5479570848386375E-2</c:v>
                </c:pt>
                <c:pt idx="79">
                  <c:v>1.5873349156290163E-2</c:v>
                </c:pt>
                <c:pt idx="80">
                  <c:v>1.5578029963318462E-2</c:v>
                </c:pt>
                <c:pt idx="81">
                  <c:v>1.6168581161583689E-2</c:v>
                </c:pt>
                <c:pt idx="82">
                  <c:v>1.5873349156290163E-2</c:v>
                </c:pt>
                <c:pt idx="83">
                  <c:v>1.7250353406527672E-2</c:v>
                </c:pt>
                <c:pt idx="84">
                  <c:v>1.6266972463871938E-2</c:v>
                </c:pt>
                <c:pt idx="85">
                  <c:v>1.607018017749446E-2</c:v>
                </c:pt>
                <c:pt idx="86">
                  <c:v>1.6857117066422806E-2</c:v>
                </c:pt>
                <c:pt idx="87">
                  <c:v>1.636535408626423E-2</c:v>
                </c:pt>
                <c:pt idx="88">
                  <c:v>1.636535408626423E-2</c:v>
                </c:pt>
                <c:pt idx="89">
                  <c:v>1.656208829897823E-2</c:v>
                </c:pt>
                <c:pt idx="90">
                  <c:v>1.656208829897823E-2</c:v>
                </c:pt>
                <c:pt idx="91">
                  <c:v>1.7053754565827622E-2</c:v>
                </c:pt>
                <c:pt idx="92">
                  <c:v>1.7152058817565659E-2</c:v>
                </c:pt>
                <c:pt idx="93">
                  <c:v>1.7348638334613073E-2</c:v>
                </c:pt>
                <c:pt idx="94">
                  <c:v>1.7152058817565659E-2</c:v>
                </c:pt>
                <c:pt idx="95">
                  <c:v>1.7446913603720703E-2</c:v>
                </c:pt>
                <c:pt idx="96">
                  <c:v>1.7348638334613073E-2</c:v>
                </c:pt>
                <c:pt idx="97">
                  <c:v>1.7643435172595281E-2</c:v>
                </c:pt>
                <c:pt idx="98">
                  <c:v>1.8919884852510768E-2</c:v>
                </c:pt>
                <c:pt idx="99">
                  <c:v>1.8232768261059684E-2</c:v>
                </c:pt>
                <c:pt idx="100">
                  <c:v>1.9116117192230143E-2</c:v>
                </c:pt>
                <c:pt idx="101">
                  <c:v>1.8330956684723419E-2</c:v>
                </c:pt>
                <c:pt idx="102">
                  <c:v>1.901800583576195E-2</c:v>
                </c:pt>
                <c:pt idx="103">
                  <c:v>1.852730461388356E-2</c:v>
                </c:pt>
                <c:pt idx="104">
                  <c:v>1.9116117192230143E-2</c:v>
                </c:pt>
                <c:pt idx="105">
                  <c:v>1.862546412316482E-2</c:v>
                </c:pt>
                <c:pt idx="106">
                  <c:v>1.9214218923804371E-2</c:v>
                </c:pt>
                <c:pt idx="107">
                  <c:v>1.872361399810251E-2</c:v>
                </c:pt>
                <c:pt idx="108">
                  <c:v>1.8821754240587667E-2</c:v>
                </c:pt>
                <c:pt idx="109">
                  <c:v>1.8821754240587667E-2</c:v>
                </c:pt>
                <c:pt idx="110">
                  <c:v>1.8919884852510768E-2</c:v>
                </c:pt>
                <c:pt idx="111">
                  <c:v>1.901800583576195E-2</c:v>
                </c:pt>
                <c:pt idx="112">
                  <c:v>1.901800583576195E-2</c:v>
                </c:pt>
                <c:pt idx="113">
                  <c:v>1.9116117192230143E-2</c:v>
                </c:pt>
                <c:pt idx="114">
                  <c:v>1.9214218923804371E-2</c:v>
                </c:pt>
                <c:pt idx="115">
                  <c:v>1.9312311032372884E-2</c:v>
                </c:pt>
                <c:pt idx="116">
                  <c:v>1.9410393519823387E-2</c:v>
                </c:pt>
                <c:pt idx="117">
                  <c:v>1.9704583274335431E-2</c:v>
                </c:pt>
                <c:pt idx="118">
                  <c:v>1.9508466388043013E-2</c:v>
                </c:pt>
                <c:pt idx="119">
                  <c:v>1.9508466388043013E-2</c:v>
                </c:pt>
                <c:pt idx="120">
                  <c:v>2.0488666427315602E-2</c:v>
                </c:pt>
                <c:pt idx="121">
                  <c:v>2.0488666427315602E-2</c:v>
                </c:pt>
                <c:pt idx="122">
                  <c:v>2.0684591192832603E-2</c:v>
                </c:pt>
                <c:pt idx="123">
                  <c:v>2.0488666427315602E-2</c:v>
                </c:pt>
                <c:pt idx="124">
                  <c:v>2.0684591192832603E-2</c:v>
                </c:pt>
                <c:pt idx="125">
                  <c:v>2.0880477579355131E-2</c:v>
                </c:pt>
                <c:pt idx="126">
                  <c:v>2.0782539182528412E-2</c:v>
                </c:pt>
                <c:pt idx="127">
                  <c:v>2.0978406385191814E-2</c:v>
                </c:pt>
                <c:pt idx="128">
                  <c:v>2.1272135275539769E-2</c:v>
                </c:pt>
                <c:pt idx="129">
                  <c:v>2.1565777914560585E-2</c:v>
                </c:pt>
                <c:pt idx="130">
                  <c:v>2.176149178151271E-2</c:v>
                </c:pt>
                <c:pt idx="131">
                  <c:v>2.2054990780831313E-2</c:v>
                </c:pt>
                <c:pt idx="132">
                  <c:v>2.2250608934819723E-2</c:v>
                </c:pt>
                <c:pt idx="133">
                  <c:v>2.2446188829829995E-2</c:v>
                </c:pt>
                <c:pt idx="134">
                  <c:v>2.2641730480824573E-2</c:v>
                </c:pt>
                <c:pt idx="135">
                  <c:v>2.2837233902757128E-2</c:v>
                </c:pt>
                <c:pt idx="136">
                  <c:v>2.3032699110572784E-2</c:v>
                </c:pt>
                <c:pt idx="137">
                  <c:v>2.3130417388854466E-2</c:v>
                </c:pt>
                <c:pt idx="138">
                  <c:v>2.3325825303496757E-2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B-6646-9684-0D1712A6D7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'Yield curve (polynomial)'!$B$2:$B$140</c:f>
              <c:numCache>
                <c:formatCode>0.000</c:formatCode>
                <c:ptCount val="139"/>
                <c:pt idx="0">
                  <c:v>0.10677618069815195</c:v>
                </c:pt>
                <c:pt idx="1">
                  <c:v>0.14784394250513347</c:v>
                </c:pt>
                <c:pt idx="2">
                  <c:v>0.2327173169062286</c:v>
                </c:pt>
                <c:pt idx="3">
                  <c:v>0.27378507871321012</c:v>
                </c:pt>
                <c:pt idx="4">
                  <c:v>0.31759069130732376</c:v>
                </c:pt>
                <c:pt idx="5">
                  <c:v>0.35865845311430528</c:v>
                </c:pt>
                <c:pt idx="6">
                  <c:v>0.35865845311430528</c:v>
                </c:pt>
                <c:pt idx="7">
                  <c:v>0.3942505133470226</c:v>
                </c:pt>
                <c:pt idx="8">
                  <c:v>0.43531827515400412</c:v>
                </c:pt>
                <c:pt idx="9">
                  <c:v>0.4791238877481177</c:v>
                </c:pt>
                <c:pt idx="10">
                  <c:v>0.52019164955509922</c:v>
                </c:pt>
                <c:pt idx="11">
                  <c:v>0.5612594113620808</c:v>
                </c:pt>
                <c:pt idx="12">
                  <c:v>0.60232717316906226</c:v>
                </c:pt>
                <c:pt idx="13">
                  <c:v>0.60232717316906226</c:v>
                </c:pt>
                <c:pt idx="14">
                  <c:v>0.6461327857631759</c:v>
                </c:pt>
                <c:pt idx="15">
                  <c:v>0.6461327857631759</c:v>
                </c:pt>
                <c:pt idx="16">
                  <c:v>0.68720054757015747</c:v>
                </c:pt>
                <c:pt idx="17">
                  <c:v>0.72826830937713893</c:v>
                </c:pt>
                <c:pt idx="18">
                  <c:v>0.72826830937713893</c:v>
                </c:pt>
                <c:pt idx="19">
                  <c:v>0.76933607118412051</c:v>
                </c:pt>
                <c:pt idx="20">
                  <c:v>0.81314168377823404</c:v>
                </c:pt>
                <c:pt idx="21">
                  <c:v>0.81314168377823404</c:v>
                </c:pt>
                <c:pt idx="22">
                  <c:v>0.85420944558521561</c:v>
                </c:pt>
                <c:pt idx="23">
                  <c:v>0.85420944558521561</c:v>
                </c:pt>
                <c:pt idx="24">
                  <c:v>0.89801505817932925</c:v>
                </c:pt>
                <c:pt idx="25">
                  <c:v>0.89801505817932925</c:v>
                </c:pt>
                <c:pt idx="26">
                  <c:v>0.98015058179329229</c:v>
                </c:pt>
                <c:pt idx="27">
                  <c:v>1.0650239561943875</c:v>
                </c:pt>
                <c:pt idx="28">
                  <c:v>1.0650239561943875</c:v>
                </c:pt>
                <c:pt idx="29">
                  <c:v>1.0650239561943875</c:v>
                </c:pt>
                <c:pt idx="30">
                  <c:v>1.106091718001369</c:v>
                </c:pt>
                <c:pt idx="31">
                  <c:v>1.106091718001369</c:v>
                </c:pt>
                <c:pt idx="32">
                  <c:v>1.1471594798083504</c:v>
                </c:pt>
                <c:pt idx="33">
                  <c:v>1.1471594798083504</c:v>
                </c:pt>
                <c:pt idx="34">
                  <c:v>1.1471594798083504</c:v>
                </c:pt>
                <c:pt idx="35">
                  <c:v>1.1882272416153319</c:v>
                </c:pt>
                <c:pt idx="36">
                  <c:v>1.2320328542094456</c:v>
                </c:pt>
                <c:pt idx="37">
                  <c:v>1.2320328542094456</c:v>
                </c:pt>
                <c:pt idx="38">
                  <c:v>1.2320328542094456</c:v>
                </c:pt>
                <c:pt idx="39">
                  <c:v>1.2731006160164271</c:v>
                </c:pt>
                <c:pt idx="40">
                  <c:v>1.3169062286105406</c:v>
                </c:pt>
                <c:pt idx="41">
                  <c:v>1.3169062286105406</c:v>
                </c:pt>
                <c:pt idx="42">
                  <c:v>1.3579739904175223</c:v>
                </c:pt>
                <c:pt idx="43">
                  <c:v>1.3935660506502396</c:v>
                </c:pt>
                <c:pt idx="44">
                  <c:v>1.3935660506502396</c:v>
                </c:pt>
                <c:pt idx="45">
                  <c:v>1.4784394250513346</c:v>
                </c:pt>
                <c:pt idx="46">
                  <c:v>1.4784394250513346</c:v>
                </c:pt>
                <c:pt idx="47">
                  <c:v>1.5605749486652978</c:v>
                </c:pt>
                <c:pt idx="48">
                  <c:v>1.5605749486652978</c:v>
                </c:pt>
                <c:pt idx="49">
                  <c:v>1.6016427104722792</c:v>
                </c:pt>
                <c:pt idx="50">
                  <c:v>1.6016427104722792</c:v>
                </c:pt>
                <c:pt idx="51">
                  <c:v>1.6454483230663928</c:v>
                </c:pt>
                <c:pt idx="52">
                  <c:v>1.6454483230663928</c:v>
                </c:pt>
                <c:pt idx="53">
                  <c:v>1.7275838466803559</c:v>
                </c:pt>
                <c:pt idx="54">
                  <c:v>1.7275838466803559</c:v>
                </c:pt>
                <c:pt idx="55">
                  <c:v>1.8124572210814511</c:v>
                </c:pt>
                <c:pt idx="56">
                  <c:v>1.8124572210814511</c:v>
                </c:pt>
                <c:pt idx="57">
                  <c:v>1.8535249828884326</c:v>
                </c:pt>
                <c:pt idx="58">
                  <c:v>1.8535249828884326</c:v>
                </c:pt>
                <c:pt idx="59">
                  <c:v>1.8973305954825461</c:v>
                </c:pt>
                <c:pt idx="60">
                  <c:v>1.8973305954825461</c:v>
                </c:pt>
                <c:pt idx="61">
                  <c:v>1.9794661190965093</c:v>
                </c:pt>
                <c:pt idx="62">
                  <c:v>1.9794661190965093</c:v>
                </c:pt>
                <c:pt idx="63">
                  <c:v>2.0643394934976045</c:v>
                </c:pt>
                <c:pt idx="64">
                  <c:v>2.0643394934976045</c:v>
                </c:pt>
                <c:pt idx="65">
                  <c:v>2.1054072553045859</c:v>
                </c:pt>
                <c:pt idx="66">
                  <c:v>2.1464750171115674</c:v>
                </c:pt>
                <c:pt idx="67">
                  <c:v>2.1464750171115674</c:v>
                </c:pt>
                <c:pt idx="68">
                  <c:v>2.1875427789185489</c:v>
                </c:pt>
                <c:pt idx="69">
                  <c:v>2.2313483915126624</c:v>
                </c:pt>
                <c:pt idx="70">
                  <c:v>2.2313483915126624</c:v>
                </c:pt>
                <c:pt idx="71">
                  <c:v>2.3162217659137578</c:v>
                </c:pt>
                <c:pt idx="72">
                  <c:v>2.3162217659137578</c:v>
                </c:pt>
                <c:pt idx="73">
                  <c:v>2.3956194387405887</c:v>
                </c:pt>
                <c:pt idx="74">
                  <c:v>2.4804928131416837</c:v>
                </c:pt>
                <c:pt idx="75">
                  <c:v>2.4804928131416837</c:v>
                </c:pt>
                <c:pt idx="76">
                  <c:v>2.5626283367556466</c:v>
                </c:pt>
                <c:pt idx="77">
                  <c:v>2.647501711156742</c:v>
                </c:pt>
                <c:pt idx="78">
                  <c:v>2.729637234770705</c:v>
                </c:pt>
                <c:pt idx="79">
                  <c:v>2.729637234770705</c:v>
                </c:pt>
                <c:pt idx="80">
                  <c:v>2.8145106091718</c:v>
                </c:pt>
                <c:pt idx="81">
                  <c:v>2.8145106091718</c:v>
                </c:pt>
                <c:pt idx="82">
                  <c:v>2.8993839835728954</c:v>
                </c:pt>
                <c:pt idx="83">
                  <c:v>2.9815195071868583</c:v>
                </c:pt>
                <c:pt idx="84">
                  <c:v>2.9815195071868583</c:v>
                </c:pt>
                <c:pt idx="85">
                  <c:v>3.0663928815879533</c:v>
                </c:pt>
                <c:pt idx="86">
                  <c:v>3.1074606433949348</c:v>
                </c:pt>
                <c:pt idx="87">
                  <c:v>3.1485284052019167</c:v>
                </c:pt>
                <c:pt idx="88">
                  <c:v>3.1485284052019167</c:v>
                </c:pt>
                <c:pt idx="89">
                  <c:v>3.2334017796030117</c:v>
                </c:pt>
                <c:pt idx="90">
                  <c:v>3.2334017796030117</c:v>
                </c:pt>
                <c:pt idx="91">
                  <c:v>3.3182751540041067</c:v>
                </c:pt>
                <c:pt idx="92">
                  <c:v>3.3949349760438055</c:v>
                </c:pt>
                <c:pt idx="93">
                  <c:v>3.4798083504449009</c:v>
                </c:pt>
                <c:pt idx="94">
                  <c:v>3.5619438740588638</c:v>
                </c:pt>
                <c:pt idx="95">
                  <c:v>3.6468172484599588</c:v>
                </c:pt>
                <c:pt idx="96">
                  <c:v>3.7289527720739222</c:v>
                </c:pt>
                <c:pt idx="97">
                  <c:v>3.8138261464750172</c:v>
                </c:pt>
                <c:pt idx="98">
                  <c:v>3.8986995208761122</c:v>
                </c:pt>
                <c:pt idx="99">
                  <c:v>4.0657084188911705</c:v>
                </c:pt>
                <c:pt idx="100">
                  <c:v>4.0657084188911705</c:v>
                </c:pt>
                <c:pt idx="101">
                  <c:v>4.1478439425051334</c:v>
                </c:pt>
                <c:pt idx="102">
                  <c:v>4.1478439425051334</c:v>
                </c:pt>
                <c:pt idx="103">
                  <c:v>4.2327173169062284</c:v>
                </c:pt>
                <c:pt idx="104">
                  <c:v>4.2327173169062284</c:v>
                </c:pt>
                <c:pt idx="105">
                  <c:v>4.3175906913073234</c:v>
                </c:pt>
                <c:pt idx="106">
                  <c:v>4.3175906913073234</c:v>
                </c:pt>
                <c:pt idx="107">
                  <c:v>4.3586584531143053</c:v>
                </c:pt>
                <c:pt idx="108">
                  <c:v>4.3942505133470222</c:v>
                </c:pt>
                <c:pt idx="109">
                  <c:v>4.4791238877481181</c:v>
                </c:pt>
                <c:pt idx="110">
                  <c:v>4.561259411362081</c:v>
                </c:pt>
                <c:pt idx="111">
                  <c:v>4.602327173169062</c:v>
                </c:pt>
                <c:pt idx="112">
                  <c:v>4.646132785763176</c:v>
                </c:pt>
                <c:pt idx="113">
                  <c:v>4.7282683093771389</c:v>
                </c:pt>
                <c:pt idx="114">
                  <c:v>4.8131416837782339</c:v>
                </c:pt>
                <c:pt idx="115">
                  <c:v>4.8980150581793289</c:v>
                </c:pt>
                <c:pt idx="116">
                  <c:v>4.9801505817932918</c:v>
                </c:pt>
                <c:pt idx="117">
                  <c:v>5.1060917180013687</c:v>
                </c:pt>
                <c:pt idx="118">
                  <c:v>5.1471594798083506</c:v>
                </c:pt>
                <c:pt idx="119">
                  <c:v>5.2320328542094456</c:v>
                </c:pt>
                <c:pt idx="120">
                  <c:v>5.5605749486652973</c:v>
                </c:pt>
                <c:pt idx="121">
                  <c:v>5.6016427104722792</c:v>
                </c:pt>
                <c:pt idx="122">
                  <c:v>5.8535249828884321</c:v>
                </c:pt>
                <c:pt idx="123">
                  <c:v>5.8973305954825461</c:v>
                </c:pt>
                <c:pt idx="124">
                  <c:v>6.064339493497604</c:v>
                </c:pt>
                <c:pt idx="125">
                  <c:v>6.1054072553045859</c:v>
                </c:pt>
                <c:pt idx="126">
                  <c:v>6.1464750171115679</c:v>
                </c:pt>
                <c:pt idx="127">
                  <c:v>6.2313483915126628</c:v>
                </c:pt>
                <c:pt idx="128">
                  <c:v>6.3572895277207389</c:v>
                </c:pt>
                <c:pt idx="129">
                  <c:v>6.6036960985626285</c:v>
                </c:pt>
                <c:pt idx="130">
                  <c:v>6.8555783709787814</c:v>
                </c:pt>
                <c:pt idx="131">
                  <c:v>7.1074606433949352</c:v>
                </c:pt>
                <c:pt idx="132">
                  <c:v>7.3593429158110881</c:v>
                </c:pt>
                <c:pt idx="133">
                  <c:v>7.6030116358658457</c:v>
                </c:pt>
                <c:pt idx="134">
                  <c:v>7.8548939082819986</c:v>
                </c:pt>
                <c:pt idx="135">
                  <c:v>8.1067761806981515</c:v>
                </c:pt>
                <c:pt idx="136">
                  <c:v>8.602327173169062</c:v>
                </c:pt>
                <c:pt idx="137">
                  <c:v>8.8542094455852158</c:v>
                </c:pt>
                <c:pt idx="138">
                  <c:v>9.1060917180013696</c:v>
                </c:pt>
              </c:numCache>
            </c:numRef>
          </c:xVal>
          <c:yVal>
            <c:numRef>
              <c:f>'Yield curve (polynomial)'!$E$2:$E$140</c:f>
              <c:numCache>
                <c:formatCode>0.00%</c:formatCode>
                <c:ptCount val="139"/>
                <c:pt idx="0">
                  <c:v>1.0841327149513592E-2</c:v>
                </c:pt>
                <c:pt idx="1">
                  <c:v>1.0932637489220066E-2</c:v>
                </c:pt>
                <c:pt idx="2">
                  <c:v>1.1120406752347357E-2</c:v>
                </c:pt>
                <c:pt idx="3">
                  <c:v>1.1210808122087308E-2</c:v>
                </c:pt>
                <c:pt idx="4">
                  <c:v>1.1306909023601725E-2</c:v>
                </c:pt>
                <c:pt idx="5">
                  <c:v>1.1396696599922956E-2</c:v>
                </c:pt>
                <c:pt idx="6">
                  <c:v>1.1396696599922956E-2</c:v>
                </c:pt>
                <c:pt idx="7">
                  <c:v>1.14742719834611E-2</c:v>
                </c:pt>
                <c:pt idx="8">
                  <c:v>1.1563504316748092E-2</c:v>
                </c:pt>
                <c:pt idx="9">
                  <c:v>1.1658357243442694E-2</c:v>
                </c:pt>
                <c:pt idx="10">
                  <c:v>1.1746973903429738E-2</c:v>
                </c:pt>
                <c:pt idx="11">
                  <c:v>1.1835292302383718E-2</c:v>
                </c:pt>
                <c:pt idx="12">
                  <c:v>1.1923312209045321E-2</c:v>
                </c:pt>
                <c:pt idx="13">
                  <c:v>1.1923312209045321E-2</c:v>
                </c:pt>
                <c:pt idx="14">
                  <c:v>1.2016870844082976E-2</c:v>
                </c:pt>
                <c:pt idx="15">
                  <c:v>1.2016870844082976E-2</c:v>
                </c:pt>
                <c:pt idx="16">
                  <c:v>1.2104273133838625E-2</c:v>
                </c:pt>
                <c:pt idx="17">
                  <c:v>1.2191376222106684E-2</c:v>
                </c:pt>
                <c:pt idx="18">
                  <c:v>1.2191376222106684E-2</c:v>
                </c:pt>
                <c:pt idx="19">
                  <c:v>1.2278179877627849E-2</c:v>
                </c:pt>
                <c:pt idx="20">
                  <c:v>1.2370440141525833E-2</c:v>
                </c:pt>
                <c:pt idx="21">
                  <c:v>1.2370440141525833E-2</c:v>
                </c:pt>
                <c:pt idx="22">
                  <c:v>1.2456624236535032E-2</c:v>
                </c:pt>
                <c:pt idx="23">
                  <c:v>1.2456624236535032E-2</c:v>
                </c:pt>
                <c:pt idx="24">
                  <c:v>1.2548223109095339E-2</c:v>
                </c:pt>
                <c:pt idx="25">
                  <c:v>1.2548223109095339E-2</c:v>
                </c:pt>
                <c:pt idx="26">
                  <c:v>1.2719049582743386E-2</c:v>
                </c:pt>
                <c:pt idx="27">
                  <c:v>1.2894306007249249E-2</c:v>
                </c:pt>
                <c:pt idx="28">
                  <c:v>1.2894306007249249E-2</c:v>
                </c:pt>
                <c:pt idx="29">
                  <c:v>1.2894306007249249E-2</c:v>
                </c:pt>
                <c:pt idx="30">
                  <c:v>1.2978645591144769E-2</c:v>
                </c:pt>
                <c:pt idx="31">
                  <c:v>1.2978645591144769E-2</c:v>
                </c:pt>
                <c:pt idx="32">
                  <c:v>1.306268361470775E-2</c:v>
                </c:pt>
                <c:pt idx="33">
                  <c:v>1.306268361470775E-2</c:v>
                </c:pt>
                <c:pt idx="34">
                  <c:v>1.306268361470775E-2</c:v>
                </c:pt>
                <c:pt idx="35">
                  <c:v>1.3146419846678895E-2</c:v>
                </c:pt>
                <c:pt idx="36">
                  <c:v>1.3235405592152198E-2</c:v>
                </c:pt>
                <c:pt idx="37">
                  <c:v>1.3235405592152198E-2</c:v>
                </c:pt>
                <c:pt idx="38">
                  <c:v>1.3235405592152198E-2</c:v>
                </c:pt>
                <c:pt idx="39">
                  <c:v>1.3318517388665151E-2</c:v>
                </c:pt>
                <c:pt idx="40">
                  <c:v>1.3406836542858142E-2</c:v>
                </c:pt>
                <c:pt idx="41">
                  <c:v>1.3406836542858142E-2</c:v>
                </c:pt>
                <c:pt idx="42">
                  <c:v>1.3489322916178699E-2</c:v>
                </c:pt>
                <c:pt idx="43">
                  <c:v>1.3560566038581197E-2</c:v>
                </c:pt>
                <c:pt idx="44">
                  <c:v>1.3560566038581197E-2</c:v>
                </c:pt>
                <c:pt idx="45">
                  <c:v>1.3729534234237933E-2</c:v>
                </c:pt>
                <c:pt idx="46">
                  <c:v>1.3729534234237933E-2</c:v>
                </c:pt>
                <c:pt idx="47">
                  <c:v>1.389181699169703E-2</c:v>
                </c:pt>
                <c:pt idx="48">
                  <c:v>1.389181699169703E-2</c:v>
                </c:pt>
                <c:pt idx="49">
                  <c:v>1.3972502306652916E-2</c:v>
                </c:pt>
                <c:pt idx="50">
                  <c:v>1.3972502306652916E-2</c:v>
                </c:pt>
                <c:pt idx="51">
                  <c:v>1.4058231174658511E-2</c:v>
                </c:pt>
                <c:pt idx="52">
                  <c:v>1.4058231174658511E-2</c:v>
                </c:pt>
                <c:pt idx="53">
                  <c:v>1.4218038482413599E-2</c:v>
                </c:pt>
                <c:pt idx="54">
                  <c:v>1.4218038482413599E-2</c:v>
                </c:pt>
                <c:pt idx="55">
                  <c:v>1.4381890748682045E-2</c:v>
                </c:pt>
                <c:pt idx="56">
                  <c:v>1.4381890748682045E-2</c:v>
                </c:pt>
                <c:pt idx="57">
                  <c:v>1.4460705737818507E-2</c:v>
                </c:pt>
                <c:pt idx="58">
                  <c:v>1.4460705737818507E-2</c:v>
                </c:pt>
                <c:pt idx="59">
                  <c:v>1.4544438028235265E-2</c:v>
                </c:pt>
                <c:pt idx="60">
                  <c:v>1.4544438028235265E-2</c:v>
                </c:pt>
                <c:pt idx="61">
                  <c:v>1.4700497403280655E-2</c:v>
                </c:pt>
                <c:pt idx="62">
                  <c:v>1.4700497403280655E-2</c:v>
                </c:pt>
                <c:pt idx="63">
                  <c:v>1.4860470845357313E-2</c:v>
                </c:pt>
                <c:pt idx="64">
                  <c:v>1.4860470845357313E-2</c:v>
                </c:pt>
                <c:pt idx="65">
                  <c:v>1.493740680921307E-2</c:v>
                </c:pt>
                <c:pt idx="66">
                  <c:v>1.5014035585426454E-2</c:v>
                </c:pt>
                <c:pt idx="67">
                  <c:v>1.5014035585426454E-2</c:v>
                </c:pt>
                <c:pt idx="68">
                  <c:v>1.5090356942738159E-2</c:v>
                </c:pt>
                <c:pt idx="69">
                  <c:v>1.5171427286028773E-2</c:v>
                </c:pt>
                <c:pt idx="70">
                  <c:v>1.5171427286028773E-2</c:v>
                </c:pt>
                <c:pt idx="71">
                  <c:v>1.5327503925027004E-2</c:v>
                </c:pt>
                <c:pt idx="72">
                  <c:v>1.5327503925027004E-2</c:v>
                </c:pt>
                <c:pt idx="73">
                  <c:v>1.5472318760729553E-2</c:v>
                </c:pt>
                <c:pt idx="74">
                  <c:v>1.5625844320248106E-2</c:v>
                </c:pt>
                <c:pt idx="75">
                  <c:v>1.5625844320248106E-2</c:v>
                </c:pt>
                <c:pt idx="76">
                  <c:v>1.5773159644031552E-2</c:v>
                </c:pt>
                <c:pt idx="77">
                  <c:v>1.5924083766868196E-2</c:v>
                </c:pt>
                <c:pt idx="78">
                  <c:v>1.6068877746766991E-2</c:v>
                </c:pt>
                <c:pt idx="79">
                  <c:v>1.6068877746766991E-2</c:v>
                </c:pt>
                <c:pt idx="80">
                  <c:v>1.6217192528923945E-2</c:v>
                </c:pt>
                <c:pt idx="81">
                  <c:v>1.6217192528923945E-2</c:v>
                </c:pt>
                <c:pt idx="82">
                  <c:v>1.6364178223651143E-2</c:v>
                </c:pt>
                <c:pt idx="83">
                  <c:v>1.6505155053387482E-2</c:v>
                </c:pt>
                <c:pt idx="84">
                  <c:v>1.6505155053387482E-2</c:v>
                </c:pt>
                <c:pt idx="85">
                  <c:v>1.664951948665146E-2</c:v>
                </c:pt>
                <c:pt idx="86">
                  <c:v>1.6718894052125937E-2</c:v>
                </c:pt>
                <c:pt idx="87">
                  <c:v>1.6787955787230916E-2</c:v>
                </c:pt>
                <c:pt idx="88">
                  <c:v>1.6787955787230916E-2</c:v>
                </c:pt>
                <c:pt idx="89">
                  <c:v>1.6929691055033901E-2</c:v>
                </c:pt>
                <c:pt idx="90">
                  <c:v>1.6929691055033901E-2</c:v>
                </c:pt>
                <c:pt idx="91">
                  <c:v>1.7070087160518266E-2</c:v>
                </c:pt>
                <c:pt idx="92">
                  <c:v>1.7195743809580024E-2</c:v>
                </c:pt>
                <c:pt idx="93">
                  <c:v>1.73335855471369E-2</c:v>
                </c:pt>
                <c:pt idx="94">
                  <c:v>1.7465700094306015E-2</c:v>
                </c:pt>
                <c:pt idx="95">
                  <c:v>1.7600893100768056E-2</c:v>
                </c:pt>
                <c:pt idx="96">
                  <c:v>1.7730440535265832E-2</c:v>
                </c:pt>
                <c:pt idx="97">
                  <c:v>1.7862976906635259E-2</c:v>
                </c:pt>
                <c:pt idx="98">
                  <c:v>1.7994160155709354E-2</c:v>
                </c:pt>
                <c:pt idx="99">
                  <c:v>1.8248336104908575E-2</c:v>
                </c:pt>
                <c:pt idx="100">
                  <c:v>1.8248336104908575E-2</c:v>
                </c:pt>
                <c:pt idx="101">
                  <c:v>1.8371411062966272E-2</c:v>
                </c:pt>
                <c:pt idx="102">
                  <c:v>1.8371411062966272E-2</c:v>
                </c:pt>
                <c:pt idx="103">
                  <c:v>1.8497249296290305E-2</c:v>
                </c:pt>
                <c:pt idx="104">
                  <c:v>1.8497249296290305E-2</c:v>
                </c:pt>
                <c:pt idx="105">
                  <c:v>1.8621724332430138E-2</c:v>
                </c:pt>
                <c:pt idx="106">
                  <c:v>1.8621724332430138E-2</c:v>
                </c:pt>
                <c:pt idx="107">
                  <c:v>1.8681464192663279E-2</c:v>
                </c:pt>
                <c:pt idx="108">
                  <c:v>1.8732980002313927E-2</c:v>
                </c:pt>
                <c:pt idx="109">
                  <c:v>1.8854854926749841E-2</c:v>
                </c:pt>
                <c:pt idx="110">
                  <c:v>1.8971494834892414E-2</c:v>
                </c:pt>
                <c:pt idx="111">
                  <c:v>1.9029333379169826E-2</c:v>
                </c:pt>
                <c:pt idx="112">
                  <c:v>1.9090673733820566E-2</c:v>
                </c:pt>
                <c:pt idx="113">
                  <c:v>1.9204700760505101E-2</c:v>
                </c:pt>
                <c:pt idx="114">
                  <c:v>1.9321175729927722E-2</c:v>
                </c:pt>
                <c:pt idx="115">
                  <c:v>1.9436273542189419E-2</c:v>
                </c:pt>
                <c:pt idx="116">
                  <c:v>1.9546345362043412E-2</c:v>
                </c:pt>
                <c:pt idx="117">
                  <c:v>1.9712609243072495E-2</c:v>
                </c:pt>
                <c:pt idx="118">
                  <c:v>1.9766167077139764E-2</c:v>
                </c:pt>
                <c:pt idx="119">
                  <c:v>1.9875825284825566E-2</c:v>
                </c:pt>
                <c:pt idx="120">
                  <c:v>2.0287211873108803E-2</c:v>
                </c:pt>
                <c:pt idx="121">
                  <c:v>2.0337167725702078E-2</c:v>
                </c:pt>
                <c:pt idx="122">
                  <c:v>2.063640438166579E-2</c:v>
                </c:pt>
                <c:pt idx="123">
                  <c:v>2.0687186390409399E-2</c:v>
                </c:pt>
                <c:pt idx="124">
                  <c:v>2.0877361151291931E-2</c:v>
                </c:pt>
                <c:pt idx="125">
                  <c:v>2.0923291350330206E-2</c:v>
                </c:pt>
                <c:pt idx="126">
                  <c:v>2.0968891837069462E-2</c:v>
                </c:pt>
                <c:pt idx="127">
                  <c:v>2.1062087027957727E-2</c:v>
                </c:pt>
                <c:pt idx="128">
                  <c:v>2.119777527499949E-2</c:v>
                </c:pt>
                <c:pt idx="129">
                  <c:v>2.1454239374858509E-2</c:v>
                </c:pt>
                <c:pt idx="130">
                  <c:v>2.1704029660053765E-2</c:v>
                </c:pt>
                <c:pt idx="131">
                  <c:v>2.1941257991094591E-2</c:v>
                </c:pt>
                <c:pt idx="132">
                  <c:v>2.2165871011285157E-2</c:v>
                </c:pt>
                <c:pt idx="133">
                  <c:v>2.237110450583751E-2</c:v>
                </c:pt>
                <c:pt idx="134">
                  <c:v>2.2570742524434976E-2</c:v>
                </c:pt>
                <c:pt idx="135">
                  <c:v>2.275760690198696E-2</c:v>
                </c:pt>
                <c:pt idx="136">
                  <c:v>2.3087749896447522E-2</c:v>
                </c:pt>
                <c:pt idx="137">
                  <c:v>2.3236395803716406E-2</c:v>
                </c:pt>
                <c:pt idx="138">
                  <c:v>2.3372056383048762E-2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B-6646-9684-0D1712A6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45935"/>
        <c:axId val="1920819343"/>
      </c:scatterChart>
      <c:valAx>
        <c:axId val="19205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19343"/>
        <c:crosses val="autoZero"/>
        <c:crossBetween val="midCat"/>
      </c:valAx>
      <c:valAx>
        <c:axId val="19208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'Yield curve (Nelson-Siegel)'!$B$2:$B$140</c:f>
              <c:numCache>
                <c:formatCode>0.000</c:formatCode>
                <c:ptCount val="139"/>
                <c:pt idx="0">
                  <c:v>0.10677618069815195</c:v>
                </c:pt>
                <c:pt idx="1">
                  <c:v>0.14784394250513347</c:v>
                </c:pt>
                <c:pt idx="2">
                  <c:v>0.2327173169062286</c:v>
                </c:pt>
                <c:pt idx="3">
                  <c:v>0.27378507871321012</c:v>
                </c:pt>
                <c:pt idx="4">
                  <c:v>0.31759069130732376</c:v>
                </c:pt>
                <c:pt idx="5">
                  <c:v>0.35865845311430528</c:v>
                </c:pt>
                <c:pt idx="6">
                  <c:v>0.35865845311430528</c:v>
                </c:pt>
                <c:pt idx="7">
                  <c:v>0.3942505133470226</c:v>
                </c:pt>
                <c:pt idx="8">
                  <c:v>0.43531827515400412</c:v>
                </c:pt>
                <c:pt idx="9">
                  <c:v>0.4791238877481177</c:v>
                </c:pt>
                <c:pt idx="10">
                  <c:v>0.52019164955509922</c:v>
                </c:pt>
                <c:pt idx="11">
                  <c:v>0.5612594113620808</c:v>
                </c:pt>
                <c:pt idx="12">
                  <c:v>0.60232717316906226</c:v>
                </c:pt>
                <c:pt idx="13">
                  <c:v>0.60232717316906226</c:v>
                </c:pt>
                <c:pt idx="14">
                  <c:v>0.6461327857631759</c:v>
                </c:pt>
                <c:pt idx="15">
                  <c:v>0.6461327857631759</c:v>
                </c:pt>
                <c:pt idx="16">
                  <c:v>0.68720054757015747</c:v>
                </c:pt>
                <c:pt idx="17">
                  <c:v>0.72826830937713893</c:v>
                </c:pt>
                <c:pt idx="18">
                  <c:v>0.72826830937713893</c:v>
                </c:pt>
                <c:pt idx="19">
                  <c:v>0.76933607118412051</c:v>
                </c:pt>
                <c:pt idx="20">
                  <c:v>0.81314168377823404</c:v>
                </c:pt>
                <c:pt idx="21">
                  <c:v>0.81314168377823404</c:v>
                </c:pt>
                <c:pt idx="22">
                  <c:v>0.85420944558521561</c:v>
                </c:pt>
                <c:pt idx="23">
                  <c:v>0.85420944558521561</c:v>
                </c:pt>
                <c:pt idx="24">
                  <c:v>0.89801505817932925</c:v>
                </c:pt>
                <c:pt idx="25">
                  <c:v>0.89801505817932925</c:v>
                </c:pt>
                <c:pt idx="26">
                  <c:v>0.98015058179329229</c:v>
                </c:pt>
                <c:pt idx="27">
                  <c:v>1.0650239561943875</c:v>
                </c:pt>
                <c:pt idx="28">
                  <c:v>1.0650239561943875</c:v>
                </c:pt>
                <c:pt idx="29">
                  <c:v>1.0650239561943875</c:v>
                </c:pt>
                <c:pt idx="30">
                  <c:v>1.106091718001369</c:v>
                </c:pt>
                <c:pt idx="31">
                  <c:v>1.106091718001369</c:v>
                </c:pt>
                <c:pt idx="32">
                  <c:v>1.1471594798083504</c:v>
                </c:pt>
                <c:pt idx="33">
                  <c:v>1.1471594798083504</c:v>
                </c:pt>
                <c:pt idx="34">
                  <c:v>1.1471594798083504</c:v>
                </c:pt>
                <c:pt idx="35">
                  <c:v>1.1882272416153319</c:v>
                </c:pt>
                <c:pt idx="36">
                  <c:v>1.2320328542094456</c:v>
                </c:pt>
                <c:pt idx="37">
                  <c:v>1.2320328542094456</c:v>
                </c:pt>
                <c:pt idx="38">
                  <c:v>1.2320328542094456</c:v>
                </c:pt>
                <c:pt idx="39">
                  <c:v>1.2731006160164271</c:v>
                </c:pt>
                <c:pt idx="40">
                  <c:v>1.3169062286105406</c:v>
                </c:pt>
                <c:pt idx="41">
                  <c:v>1.3169062286105406</c:v>
                </c:pt>
                <c:pt idx="42">
                  <c:v>1.3579739904175223</c:v>
                </c:pt>
                <c:pt idx="43">
                  <c:v>1.3935660506502396</c:v>
                </c:pt>
                <c:pt idx="44">
                  <c:v>1.3935660506502396</c:v>
                </c:pt>
                <c:pt idx="45">
                  <c:v>1.4784394250513346</c:v>
                </c:pt>
                <c:pt idx="46">
                  <c:v>1.4784394250513346</c:v>
                </c:pt>
                <c:pt idx="47">
                  <c:v>1.5605749486652978</c:v>
                </c:pt>
                <c:pt idx="48">
                  <c:v>1.5605749486652978</c:v>
                </c:pt>
                <c:pt idx="49">
                  <c:v>1.6016427104722792</c:v>
                </c:pt>
                <c:pt idx="50">
                  <c:v>1.6016427104722792</c:v>
                </c:pt>
                <c:pt idx="51">
                  <c:v>1.6454483230663928</c:v>
                </c:pt>
                <c:pt idx="52">
                  <c:v>1.6454483230663928</c:v>
                </c:pt>
                <c:pt idx="53">
                  <c:v>1.7275838466803559</c:v>
                </c:pt>
                <c:pt idx="54">
                  <c:v>1.7275838466803559</c:v>
                </c:pt>
                <c:pt idx="55">
                  <c:v>1.8124572210814511</c:v>
                </c:pt>
                <c:pt idx="56">
                  <c:v>1.8124572210814511</c:v>
                </c:pt>
                <c:pt idx="57">
                  <c:v>1.8535249828884326</c:v>
                </c:pt>
                <c:pt idx="58">
                  <c:v>1.8535249828884326</c:v>
                </c:pt>
                <c:pt idx="59">
                  <c:v>1.8973305954825461</c:v>
                </c:pt>
                <c:pt idx="60">
                  <c:v>1.8973305954825461</c:v>
                </c:pt>
                <c:pt idx="61">
                  <c:v>1.9794661190965093</c:v>
                </c:pt>
                <c:pt idx="62">
                  <c:v>1.9794661190965093</c:v>
                </c:pt>
                <c:pt idx="63">
                  <c:v>2.0643394934976045</c:v>
                </c:pt>
                <c:pt idx="64">
                  <c:v>2.0643394934976045</c:v>
                </c:pt>
                <c:pt idx="65">
                  <c:v>2.1054072553045859</c:v>
                </c:pt>
                <c:pt idx="66">
                  <c:v>2.1464750171115674</c:v>
                </c:pt>
                <c:pt idx="67">
                  <c:v>2.1464750171115674</c:v>
                </c:pt>
                <c:pt idx="68">
                  <c:v>2.1875427789185489</c:v>
                </c:pt>
                <c:pt idx="69">
                  <c:v>2.2313483915126624</c:v>
                </c:pt>
                <c:pt idx="70">
                  <c:v>2.2313483915126624</c:v>
                </c:pt>
                <c:pt idx="71">
                  <c:v>2.3162217659137578</c:v>
                </c:pt>
                <c:pt idx="72">
                  <c:v>2.3162217659137578</c:v>
                </c:pt>
                <c:pt idx="73">
                  <c:v>2.3956194387405887</c:v>
                </c:pt>
                <c:pt idx="74">
                  <c:v>2.4804928131416837</c:v>
                </c:pt>
                <c:pt idx="75">
                  <c:v>2.4804928131416837</c:v>
                </c:pt>
                <c:pt idx="76">
                  <c:v>2.5626283367556466</c:v>
                </c:pt>
                <c:pt idx="77">
                  <c:v>2.647501711156742</c:v>
                </c:pt>
                <c:pt idx="78">
                  <c:v>2.729637234770705</c:v>
                </c:pt>
                <c:pt idx="79">
                  <c:v>2.729637234770705</c:v>
                </c:pt>
                <c:pt idx="80">
                  <c:v>2.8145106091718</c:v>
                </c:pt>
                <c:pt idx="81">
                  <c:v>2.8145106091718</c:v>
                </c:pt>
                <c:pt idx="82">
                  <c:v>2.8993839835728954</c:v>
                </c:pt>
                <c:pt idx="83">
                  <c:v>2.9815195071868583</c:v>
                </c:pt>
                <c:pt idx="84">
                  <c:v>2.9815195071868583</c:v>
                </c:pt>
                <c:pt idx="85">
                  <c:v>3.0663928815879533</c:v>
                </c:pt>
                <c:pt idx="86">
                  <c:v>3.1074606433949348</c:v>
                </c:pt>
                <c:pt idx="87">
                  <c:v>3.1485284052019167</c:v>
                </c:pt>
                <c:pt idx="88">
                  <c:v>3.1485284052019167</c:v>
                </c:pt>
                <c:pt idx="89">
                  <c:v>3.2334017796030117</c:v>
                </c:pt>
                <c:pt idx="90">
                  <c:v>3.2334017796030117</c:v>
                </c:pt>
                <c:pt idx="91">
                  <c:v>3.3182751540041067</c:v>
                </c:pt>
                <c:pt idx="92">
                  <c:v>3.3949349760438055</c:v>
                </c:pt>
                <c:pt idx="93">
                  <c:v>3.4798083504449009</c:v>
                </c:pt>
                <c:pt idx="94">
                  <c:v>3.5619438740588638</c:v>
                </c:pt>
                <c:pt idx="95">
                  <c:v>3.6468172484599588</c:v>
                </c:pt>
                <c:pt idx="96">
                  <c:v>3.7289527720739222</c:v>
                </c:pt>
                <c:pt idx="97">
                  <c:v>3.8138261464750172</c:v>
                </c:pt>
                <c:pt idx="98">
                  <c:v>3.8986995208761122</c:v>
                </c:pt>
                <c:pt idx="99">
                  <c:v>4.0657084188911705</c:v>
                </c:pt>
                <c:pt idx="100">
                  <c:v>4.0657084188911705</c:v>
                </c:pt>
                <c:pt idx="101">
                  <c:v>4.1478439425051334</c:v>
                </c:pt>
                <c:pt idx="102">
                  <c:v>4.1478439425051334</c:v>
                </c:pt>
                <c:pt idx="103">
                  <c:v>4.2327173169062284</c:v>
                </c:pt>
                <c:pt idx="104">
                  <c:v>4.2327173169062284</c:v>
                </c:pt>
                <c:pt idx="105">
                  <c:v>4.3175906913073234</c:v>
                </c:pt>
                <c:pt idx="106">
                  <c:v>4.3175906913073234</c:v>
                </c:pt>
                <c:pt idx="107">
                  <c:v>4.3586584531143053</c:v>
                </c:pt>
                <c:pt idx="108">
                  <c:v>4.3942505133470222</c:v>
                </c:pt>
                <c:pt idx="109">
                  <c:v>4.4791238877481181</c:v>
                </c:pt>
                <c:pt idx="110">
                  <c:v>4.561259411362081</c:v>
                </c:pt>
                <c:pt idx="111">
                  <c:v>4.602327173169062</c:v>
                </c:pt>
                <c:pt idx="112">
                  <c:v>4.646132785763176</c:v>
                </c:pt>
                <c:pt idx="113">
                  <c:v>4.7282683093771389</c:v>
                </c:pt>
                <c:pt idx="114">
                  <c:v>4.8131416837782339</c:v>
                </c:pt>
                <c:pt idx="115">
                  <c:v>4.8980150581793289</c:v>
                </c:pt>
                <c:pt idx="116">
                  <c:v>4.9801505817932918</c:v>
                </c:pt>
                <c:pt idx="117">
                  <c:v>5.1060917180013687</c:v>
                </c:pt>
                <c:pt idx="118">
                  <c:v>5.1471594798083506</c:v>
                </c:pt>
                <c:pt idx="119">
                  <c:v>5.2320328542094456</c:v>
                </c:pt>
                <c:pt idx="120">
                  <c:v>5.5605749486652973</c:v>
                </c:pt>
                <c:pt idx="121">
                  <c:v>5.6016427104722792</c:v>
                </c:pt>
                <c:pt idx="122">
                  <c:v>5.8535249828884321</c:v>
                </c:pt>
                <c:pt idx="123">
                  <c:v>5.8973305954825461</c:v>
                </c:pt>
                <c:pt idx="124">
                  <c:v>6.064339493497604</c:v>
                </c:pt>
                <c:pt idx="125">
                  <c:v>6.1054072553045859</c:v>
                </c:pt>
                <c:pt idx="126">
                  <c:v>6.1464750171115679</c:v>
                </c:pt>
                <c:pt idx="127">
                  <c:v>6.2313483915126628</c:v>
                </c:pt>
                <c:pt idx="128">
                  <c:v>6.3572895277207389</c:v>
                </c:pt>
                <c:pt idx="129">
                  <c:v>6.6036960985626285</c:v>
                </c:pt>
                <c:pt idx="130">
                  <c:v>6.8555783709787814</c:v>
                </c:pt>
                <c:pt idx="131">
                  <c:v>7.1074606433949352</c:v>
                </c:pt>
                <c:pt idx="132">
                  <c:v>7.3593429158110881</c:v>
                </c:pt>
                <c:pt idx="133">
                  <c:v>7.6030116358658457</c:v>
                </c:pt>
                <c:pt idx="134">
                  <c:v>7.8548939082819986</c:v>
                </c:pt>
                <c:pt idx="135">
                  <c:v>8.1067761806981515</c:v>
                </c:pt>
                <c:pt idx="136">
                  <c:v>8.602327173169062</c:v>
                </c:pt>
                <c:pt idx="137">
                  <c:v>8.8542094455852158</c:v>
                </c:pt>
                <c:pt idx="138">
                  <c:v>9.1060917180013696</c:v>
                </c:pt>
              </c:numCache>
            </c:numRef>
          </c:xVal>
          <c:yVal>
            <c:numRef>
              <c:f>'Yield curve (Nelson-Siegel)'!$D$2:$D$140</c:f>
              <c:numCache>
                <c:formatCode>0.00%</c:formatCode>
                <c:ptCount val="139"/>
                <c:pt idx="0">
                  <c:v>1.0247316451549499E-2</c:v>
                </c:pt>
                <c:pt idx="1">
                  <c:v>1.1038847115216448E-2</c:v>
                </c:pt>
                <c:pt idx="2">
                  <c:v>1.1038847115216448E-2</c:v>
                </c:pt>
                <c:pt idx="3">
                  <c:v>1.0544213875671097E-2</c:v>
                </c:pt>
                <c:pt idx="4">
                  <c:v>9.257021262676848E-3</c:v>
                </c:pt>
                <c:pt idx="5">
                  <c:v>1.1533235813673085E-2</c:v>
                </c:pt>
                <c:pt idx="6">
                  <c:v>1.242251999855711E-2</c:v>
                </c:pt>
                <c:pt idx="7">
                  <c:v>1.1038847115216448E-2</c:v>
                </c:pt>
                <c:pt idx="8">
                  <c:v>1.1632084229707696E-2</c:v>
                </c:pt>
                <c:pt idx="9">
                  <c:v>1.143437762566317E-2</c:v>
                </c:pt>
                <c:pt idx="10">
                  <c:v>1.1137744410456021E-2</c:v>
                </c:pt>
                <c:pt idx="11">
                  <c:v>1.1730922875698699E-2</c:v>
                </c:pt>
                <c:pt idx="12">
                  <c:v>1.2620031356102198E-2</c:v>
                </c:pt>
                <c:pt idx="13">
                  <c:v>1.2620031356102198E-2</c:v>
                </c:pt>
                <c:pt idx="14">
                  <c:v>1.2620031356102198E-2</c:v>
                </c:pt>
                <c:pt idx="15">
                  <c:v>1.1632084229707696E-2</c:v>
                </c:pt>
                <c:pt idx="16">
                  <c:v>1.1533235813673085E-2</c:v>
                </c:pt>
                <c:pt idx="17">
                  <c:v>1.2817503710614343E-2</c:v>
                </c:pt>
                <c:pt idx="18">
                  <c:v>1.2224969622568948E-2</c:v>
                </c:pt>
                <c:pt idx="19">
                  <c:v>1.1730922875698699E-2</c:v>
                </c:pt>
                <c:pt idx="20">
                  <c:v>1.2916225266546229E-2</c:v>
                </c:pt>
                <c:pt idx="21">
                  <c:v>1.1632084229707696E-2</c:v>
                </c:pt>
                <c:pt idx="22">
                  <c:v>1.3705647056111967E-2</c:v>
                </c:pt>
                <c:pt idx="23">
                  <c:v>1.2817503710614343E-2</c:v>
                </c:pt>
                <c:pt idx="24">
                  <c:v>1.3311014059672416E-2</c:v>
                </c:pt>
                <c:pt idx="25">
                  <c:v>1.32123314721349E-2</c:v>
                </c:pt>
                <c:pt idx="26">
                  <c:v>1.3508350024792299E-2</c:v>
                </c:pt>
                <c:pt idx="27">
                  <c:v>1.3607003406216947E-2</c:v>
                </c:pt>
                <c:pt idx="28">
                  <c:v>1.2817503710614343E-2</c:v>
                </c:pt>
                <c:pt idx="29">
                  <c:v>1.3014937077494763E-2</c:v>
                </c:pt>
                <c:pt idx="30">
                  <c:v>1.4100124378781626E-2</c:v>
                </c:pt>
                <c:pt idx="31">
                  <c:v>1.32123314721349E-2</c:v>
                </c:pt>
                <c:pt idx="32">
                  <c:v>1.3705647056111967E-2</c:v>
                </c:pt>
                <c:pt idx="33">
                  <c:v>1.2620031356102198E-2</c:v>
                </c:pt>
                <c:pt idx="34">
                  <c:v>1.3113639145383204E-2</c:v>
                </c:pt>
                <c:pt idx="35">
                  <c:v>1.2323749688831903E-2</c:v>
                </c:pt>
                <c:pt idx="36">
                  <c:v>1.3902905168991434E-2</c:v>
                </c:pt>
                <c:pt idx="37">
                  <c:v>1.3014937077494763E-2</c:v>
                </c:pt>
                <c:pt idx="38">
                  <c:v>1.3607003406216947E-2</c:v>
                </c:pt>
                <c:pt idx="39">
                  <c:v>1.242251999855711E-2</c:v>
                </c:pt>
                <c:pt idx="40">
                  <c:v>1.3902905168991434E-2</c:v>
                </c:pt>
                <c:pt idx="41">
                  <c:v>1.2620031356102198E-2</c:v>
                </c:pt>
                <c:pt idx="42">
                  <c:v>1.4494446150452511E-2</c:v>
                </c:pt>
                <c:pt idx="43">
                  <c:v>1.4100124378781626E-2</c:v>
                </c:pt>
                <c:pt idx="44">
                  <c:v>1.2718772407774612E-2</c:v>
                </c:pt>
                <c:pt idx="45">
                  <c:v>1.4001519635813611E-2</c:v>
                </c:pt>
                <c:pt idx="46">
                  <c:v>1.32123314721349E-2</c:v>
                </c:pt>
                <c:pt idx="47">
                  <c:v>1.3902905168991434E-2</c:v>
                </c:pt>
                <c:pt idx="48">
                  <c:v>1.3113639145383204E-2</c:v>
                </c:pt>
                <c:pt idx="49">
                  <c:v>1.4395880283732339E-2</c:v>
                </c:pt>
                <c:pt idx="50">
                  <c:v>1.3705647056111967E-2</c:v>
                </c:pt>
                <c:pt idx="51">
                  <c:v>1.4297304700824394E-2</c:v>
                </c:pt>
                <c:pt idx="52">
                  <c:v>1.3311014059672416E-2</c:v>
                </c:pt>
                <c:pt idx="53">
                  <c:v>1.4100124378781626E-2</c:v>
                </c:pt>
                <c:pt idx="54">
                  <c:v>1.3607003406216947E-2</c:v>
                </c:pt>
                <c:pt idx="55">
                  <c:v>1.4198719399812928E-2</c:v>
                </c:pt>
                <c:pt idx="56">
                  <c:v>1.4494446150452511E-2</c:v>
                </c:pt>
                <c:pt idx="57">
                  <c:v>1.4691548742989682E-2</c:v>
                </c:pt>
                <c:pt idx="58">
                  <c:v>1.4297304700824394E-2</c:v>
                </c:pt>
                <c:pt idx="59">
                  <c:v>1.4297304700824394E-2</c:v>
                </c:pt>
                <c:pt idx="60">
                  <c:v>1.4593002302900086E-2</c:v>
                </c:pt>
                <c:pt idx="61">
                  <c:v>1.4494446150452511E-2</c:v>
                </c:pt>
                <c:pt idx="62">
                  <c:v>1.4888612493750559E-2</c:v>
                </c:pt>
                <c:pt idx="63">
                  <c:v>1.4691548742989682E-2</c:v>
                </c:pt>
                <c:pt idx="64">
                  <c:v>1.5085637418040953E-2</c:v>
                </c:pt>
                <c:pt idx="65">
                  <c:v>1.4494446150452511E-2</c:v>
                </c:pt>
                <c:pt idx="66">
                  <c:v>1.4691548742989682E-2</c:v>
                </c:pt>
                <c:pt idx="67">
                  <c:v>1.5184135325040055E-2</c:v>
                </c:pt>
                <c:pt idx="68">
                  <c:v>1.4790085472635345E-2</c:v>
                </c:pt>
                <c:pt idx="69">
                  <c:v>1.4888612493750559E-2</c:v>
                </c:pt>
                <c:pt idx="70">
                  <c:v>1.5085637418040953E-2</c:v>
                </c:pt>
                <c:pt idx="71">
                  <c:v>1.6266972463871938E-2</c:v>
                </c:pt>
                <c:pt idx="72">
                  <c:v>1.4100124378781626E-2</c:v>
                </c:pt>
                <c:pt idx="73">
                  <c:v>1.5381102038302391E-2</c:v>
                </c:pt>
                <c:pt idx="74">
                  <c:v>1.636535408626423E-2</c:v>
                </c:pt>
                <c:pt idx="75">
                  <c:v>1.5479570848386375E-2</c:v>
                </c:pt>
                <c:pt idx="76">
                  <c:v>1.6758783814954624E-2</c:v>
                </c:pt>
                <c:pt idx="77">
                  <c:v>1.6955440649413369E-2</c:v>
                </c:pt>
                <c:pt idx="78">
                  <c:v>1.5479570848386375E-2</c:v>
                </c:pt>
                <c:pt idx="79">
                  <c:v>1.5873349156290163E-2</c:v>
                </c:pt>
                <c:pt idx="80">
                  <c:v>1.5578029963318462E-2</c:v>
                </c:pt>
                <c:pt idx="81">
                  <c:v>1.6168581161583689E-2</c:v>
                </c:pt>
                <c:pt idx="82">
                  <c:v>1.5873349156290163E-2</c:v>
                </c:pt>
                <c:pt idx="83">
                  <c:v>1.7250353406527672E-2</c:v>
                </c:pt>
                <c:pt idx="84">
                  <c:v>1.6266972463871938E-2</c:v>
                </c:pt>
                <c:pt idx="85">
                  <c:v>1.607018017749446E-2</c:v>
                </c:pt>
                <c:pt idx="86">
                  <c:v>1.6857117066422806E-2</c:v>
                </c:pt>
                <c:pt idx="87">
                  <c:v>1.636535408626423E-2</c:v>
                </c:pt>
                <c:pt idx="88">
                  <c:v>1.636535408626423E-2</c:v>
                </c:pt>
                <c:pt idx="89">
                  <c:v>1.656208829897823E-2</c:v>
                </c:pt>
                <c:pt idx="90">
                  <c:v>1.656208829897823E-2</c:v>
                </c:pt>
                <c:pt idx="91">
                  <c:v>1.7053754565827622E-2</c:v>
                </c:pt>
                <c:pt idx="92">
                  <c:v>1.7152058817565659E-2</c:v>
                </c:pt>
                <c:pt idx="93">
                  <c:v>1.7348638334613073E-2</c:v>
                </c:pt>
                <c:pt idx="94">
                  <c:v>1.7152058817565659E-2</c:v>
                </c:pt>
                <c:pt idx="95">
                  <c:v>1.7446913603720703E-2</c:v>
                </c:pt>
                <c:pt idx="96">
                  <c:v>1.7348638334613073E-2</c:v>
                </c:pt>
                <c:pt idx="97">
                  <c:v>1.7643435172595281E-2</c:v>
                </c:pt>
                <c:pt idx="98">
                  <c:v>1.8919884852510768E-2</c:v>
                </c:pt>
                <c:pt idx="99">
                  <c:v>1.8232768261059684E-2</c:v>
                </c:pt>
                <c:pt idx="100">
                  <c:v>1.9116117192230143E-2</c:v>
                </c:pt>
                <c:pt idx="101">
                  <c:v>1.8330956684723419E-2</c:v>
                </c:pt>
                <c:pt idx="102">
                  <c:v>1.901800583576195E-2</c:v>
                </c:pt>
                <c:pt idx="103">
                  <c:v>1.852730461388356E-2</c:v>
                </c:pt>
                <c:pt idx="104">
                  <c:v>1.9116117192230143E-2</c:v>
                </c:pt>
                <c:pt idx="105">
                  <c:v>1.862546412316482E-2</c:v>
                </c:pt>
                <c:pt idx="106">
                  <c:v>1.9214218923804371E-2</c:v>
                </c:pt>
                <c:pt idx="107">
                  <c:v>1.872361399810251E-2</c:v>
                </c:pt>
                <c:pt idx="108">
                  <c:v>1.8821754240587667E-2</c:v>
                </c:pt>
                <c:pt idx="109">
                  <c:v>1.8821754240587667E-2</c:v>
                </c:pt>
                <c:pt idx="110">
                  <c:v>1.8919884852510768E-2</c:v>
                </c:pt>
                <c:pt idx="111">
                  <c:v>1.901800583576195E-2</c:v>
                </c:pt>
                <c:pt idx="112">
                  <c:v>1.901800583576195E-2</c:v>
                </c:pt>
                <c:pt idx="113">
                  <c:v>1.9116117192230143E-2</c:v>
                </c:pt>
                <c:pt idx="114">
                  <c:v>1.9214218923804371E-2</c:v>
                </c:pt>
                <c:pt idx="115">
                  <c:v>1.9312311032372884E-2</c:v>
                </c:pt>
                <c:pt idx="116">
                  <c:v>1.9410393519823387E-2</c:v>
                </c:pt>
                <c:pt idx="117">
                  <c:v>1.9704583274335431E-2</c:v>
                </c:pt>
                <c:pt idx="118">
                  <c:v>1.9508466388043013E-2</c:v>
                </c:pt>
                <c:pt idx="119">
                  <c:v>1.9508466388043013E-2</c:v>
                </c:pt>
                <c:pt idx="120">
                  <c:v>2.0488666427315602E-2</c:v>
                </c:pt>
                <c:pt idx="121">
                  <c:v>2.0488666427315602E-2</c:v>
                </c:pt>
                <c:pt idx="122">
                  <c:v>2.0684591192832603E-2</c:v>
                </c:pt>
                <c:pt idx="123">
                  <c:v>2.0488666427315602E-2</c:v>
                </c:pt>
                <c:pt idx="124">
                  <c:v>2.0684591192832603E-2</c:v>
                </c:pt>
                <c:pt idx="125">
                  <c:v>2.0880477579355131E-2</c:v>
                </c:pt>
                <c:pt idx="126">
                  <c:v>2.0782539182528412E-2</c:v>
                </c:pt>
                <c:pt idx="127">
                  <c:v>2.0978406385191814E-2</c:v>
                </c:pt>
                <c:pt idx="128">
                  <c:v>2.1272135275539769E-2</c:v>
                </c:pt>
                <c:pt idx="129">
                  <c:v>2.1565777914560585E-2</c:v>
                </c:pt>
                <c:pt idx="130">
                  <c:v>2.176149178151271E-2</c:v>
                </c:pt>
                <c:pt idx="131">
                  <c:v>2.2054990780831313E-2</c:v>
                </c:pt>
                <c:pt idx="132">
                  <c:v>2.2250608934819723E-2</c:v>
                </c:pt>
                <c:pt idx="133">
                  <c:v>2.2446188829829995E-2</c:v>
                </c:pt>
                <c:pt idx="134">
                  <c:v>2.2641730480824573E-2</c:v>
                </c:pt>
                <c:pt idx="135">
                  <c:v>2.2837233902757128E-2</c:v>
                </c:pt>
                <c:pt idx="136">
                  <c:v>2.3032699110572784E-2</c:v>
                </c:pt>
                <c:pt idx="137">
                  <c:v>2.3130417388854466E-2</c:v>
                </c:pt>
                <c:pt idx="138">
                  <c:v>2.3325825303496757E-2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7-B643-837A-B2EDD30B47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'Yield curve (Nelson-Siegel)'!$B$2:$B$140</c:f>
              <c:numCache>
                <c:formatCode>0.000</c:formatCode>
                <c:ptCount val="139"/>
                <c:pt idx="0">
                  <c:v>0.10677618069815195</c:v>
                </c:pt>
                <c:pt idx="1">
                  <c:v>0.14784394250513347</c:v>
                </c:pt>
                <c:pt idx="2">
                  <c:v>0.2327173169062286</c:v>
                </c:pt>
                <c:pt idx="3">
                  <c:v>0.27378507871321012</c:v>
                </c:pt>
                <c:pt idx="4">
                  <c:v>0.31759069130732376</c:v>
                </c:pt>
                <c:pt idx="5">
                  <c:v>0.35865845311430528</c:v>
                </c:pt>
                <c:pt idx="6">
                  <c:v>0.35865845311430528</c:v>
                </c:pt>
                <c:pt idx="7">
                  <c:v>0.3942505133470226</c:v>
                </c:pt>
                <c:pt idx="8">
                  <c:v>0.43531827515400412</c:v>
                </c:pt>
                <c:pt idx="9">
                  <c:v>0.4791238877481177</c:v>
                </c:pt>
                <c:pt idx="10">
                  <c:v>0.52019164955509922</c:v>
                </c:pt>
                <c:pt idx="11">
                  <c:v>0.5612594113620808</c:v>
                </c:pt>
                <c:pt idx="12">
                  <c:v>0.60232717316906226</c:v>
                </c:pt>
                <c:pt idx="13">
                  <c:v>0.60232717316906226</c:v>
                </c:pt>
                <c:pt idx="14">
                  <c:v>0.6461327857631759</c:v>
                </c:pt>
                <c:pt idx="15">
                  <c:v>0.6461327857631759</c:v>
                </c:pt>
                <c:pt idx="16">
                  <c:v>0.68720054757015747</c:v>
                </c:pt>
                <c:pt idx="17">
                  <c:v>0.72826830937713893</c:v>
                </c:pt>
                <c:pt idx="18">
                  <c:v>0.72826830937713893</c:v>
                </c:pt>
                <c:pt idx="19">
                  <c:v>0.76933607118412051</c:v>
                </c:pt>
                <c:pt idx="20">
                  <c:v>0.81314168377823404</c:v>
                </c:pt>
                <c:pt idx="21">
                  <c:v>0.81314168377823404</c:v>
                </c:pt>
                <c:pt idx="22">
                  <c:v>0.85420944558521561</c:v>
                </c:pt>
                <c:pt idx="23">
                  <c:v>0.85420944558521561</c:v>
                </c:pt>
                <c:pt idx="24">
                  <c:v>0.89801505817932925</c:v>
                </c:pt>
                <c:pt idx="25">
                  <c:v>0.89801505817932925</c:v>
                </c:pt>
                <c:pt idx="26">
                  <c:v>0.98015058179329229</c:v>
                </c:pt>
                <c:pt idx="27">
                  <c:v>1.0650239561943875</c:v>
                </c:pt>
                <c:pt idx="28">
                  <c:v>1.0650239561943875</c:v>
                </c:pt>
                <c:pt idx="29">
                  <c:v>1.0650239561943875</c:v>
                </c:pt>
                <c:pt idx="30">
                  <c:v>1.106091718001369</c:v>
                </c:pt>
                <c:pt idx="31">
                  <c:v>1.106091718001369</c:v>
                </c:pt>
                <c:pt idx="32">
                  <c:v>1.1471594798083504</c:v>
                </c:pt>
                <c:pt idx="33">
                  <c:v>1.1471594798083504</c:v>
                </c:pt>
                <c:pt idx="34">
                  <c:v>1.1471594798083504</c:v>
                </c:pt>
                <c:pt idx="35">
                  <c:v>1.1882272416153319</c:v>
                </c:pt>
                <c:pt idx="36">
                  <c:v>1.2320328542094456</c:v>
                </c:pt>
                <c:pt idx="37">
                  <c:v>1.2320328542094456</c:v>
                </c:pt>
                <c:pt idx="38">
                  <c:v>1.2320328542094456</c:v>
                </c:pt>
                <c:pt idx="39">
                  <c:v>1.2731006160164271</c:v>
                </c:pt>
                <c:pt idx="40">
                  <c:v>1.3169062286105406</c:v>
                </c:pt>
                <c:pt idx="41">
                  <c:v>1.3169062286105406</c:v>
                </c:pt>
                <c:pt idx="42">
                  <c:v>1.3579739904175223</c:v>
                </c:pt>
                <c:pt idx="43">
                  <c:v>1.3935660506502396</c:v>
                </c:pt>
                <c:pt idx="44">
                  <c:v>1.3935660506502396</c:v>
                </c:pt>
                <c:pt idx="45">
                  <c:v>1.4784394250513346</c:v>
                </c:pt>
                <c:pt idx="46">
                  <c:v>1.4784394250513346</c:v>
                </c:pt>
                <c:pt idx="47">
                  <c:v>1.5605749486652978</c:v>
                </c:pt>
                <c:pt idx="48">
                  <c:v>1.5605749486652978</c:v>
                </c:pt>
                <c:pt idx="49">
                  <c:v>1.6016427104722792</c:v>
                </c:pt>
                <c:pt idx="50">
                  <c:v>1.6016427104722792</c:v>
                </c:pt>
                <c:pt idx="51">
                  <c:v>1.6454483230663928</c:v>
                </c:pt>
                <c:pt idx="52">
                  <c:v>1.6454483230663928</c:v>
                </c:pt>
                <c:pt idx="53">
                  <c:v>1.7275838466803559</c:v>
                </c:pt>
                <c:pt idx="54">
                  <c:v>1.7275838466803559</c:v>
                </c:pt>
                <c:pt idx="55">
                  <c:v>1.8124572210814511</c:v>
                </c:pt>
                <c:pt idx="56">
                  <c:v>1.8124572210814511</c:v>
                </c:pt>
                <c:pt idx="57">
                  <c:v>1.8535249828884326</c:v>
                </c:pt>
                <c:pt idx="58">
                  <c:v>1.8535249828884326</c:v>
                </c:pt>
                <c:pt idx="59">
                  <c:v>1.8973305954825461</c:v>
                </c:pt>
                <c:pt idx="60">
                  <c:v>1.8973305954825461</c:v>
                </c:pt>
                <c:pt idx="61">
                  <c:v>1.9794661190965093</c:v>
                </c:pt>
                <c:pt idx="62">
                  <c:v>1.9794661190965093</c:v>
                </c:pt>
                <c:pt idx="63">
                  <c:v>2.0643394934976045</c:v>
                </c:pt>
                <c:pt idx="64">
                  <c:v>2.0643394934976045</c:v>
                </c:pt>
                <c:pt idx="65">
                  <c:v>2.1054072553045859</c:v>
                </c:pt>
                <c:pt idx="66">
                  <c:v>2.1464750171115674</c:v>
                </c:pt>
                <c:pt idx="67">
                  <c:v>2.1464750171115674</c:v>
                </c:pt>
                <c:pt idx="68">
                  <c:v>2.1875427789185489</c:v>
                </c:pt>
                <c:pt idx="69">
                  <c:v>2.2313483915126624</c:v>
                </c:pt>
                <c:pt idx="70">
                  <c:v>2.2313483915126624</c:v>
                </c:pt>
                <c:pt idx="71">
                  <c:v>2.3162217659137578</c:v>
                </c:pt>
                <c:pt idx="72">
                  <c:v>2.3162217659137578</c:v>
                </c:pt>
                <c:pt idx="73">
                  <c:v>2.3956194387405887</c:v>
                </c:pt>
                <c:pt idx="74">
                  <c:v>2.4804928131416837</c:v>
                </c:pt>
                <c:pt idx="75">
                  <c:v>2.4804928131416837</c:v>
                </c:pt>
                <c:pt idx="76">
                  <c:v>2.5626283367556466</c:v>
                </c:pt>
                <c:pt idx="77">
                  <c:v>2.647501711156742</c:v>
                </c:pt>
                <c:pt idx="78">
                  <c:v>2.729637234770705</c:v>
                </c:pt>
                <c:pt idx="79">
                  <c:v>2.729637234770705</c:v>
                </c:pt>
                <c:pt idx="80">
                  <c:v>2.8145106091718</c:v>
                </c:pt>
                <c:pt idx="81">
                  <c:v>2.8145106091718</c:v>
                </c:pt>
                <c:pt idx="82">
                  <c:v>2.8993839835728954</c:v>
                </c:pt>
                <c:pt idx="83">
                  <c:v>2.9815195071868583</c:v>
                </c:pt>
                <c:pt idx="84">
                  <c:v>2.9815195071868583</c:v>
                </c:pt>
                <c:pt idx="85">
                  <c:v>3.0663928815879533</c:v>
                </c:pt>
                <c:pt idx="86">
                  <c:v>3.1074606433949348</c:v>
                </c:pt>
                <c:pt idx="87">
                  <c:v>3.1485284052019167</c:v>
                </c:pt>
                <c:pt idx="88">
                  <c:v>3.1485284052019167</c:v>
                </c:pt>
                <c:pt idx="89">
                  <c:v>3.2334017796030117</c:v>
                </c:pt>
                <c:pt idx="90">
                  <c:v>3.2334017796030117</c:v>
                </c:pt>
                <c:pt idx="91">
                  <c:v>3.3182751540041067</c:v>
                </c:pt>
                <c:pt idx="92">
                  <c:v>3.3949349760438055</c:v>
                </c:pt>
                <c:pt idx="93">
                  <c:v>3.4798083504449009</c:v>
                </c:pt>
                <c:pt idx="94">
                  <c:v>3.5619438740588638</c:v>
                </c:pt>
                <c:pt idx="95">
                  <c:v>3.6468172484599588</c:v>
                </c:pt>
                <c:pt idx="96">
                  <c:v>3.7289527720739222</c:v>
                </c:pt>
                <c:pt idx="97">
                  <c:v>3.8138261464750172</c:v>
                </c:pt>
                <c:pt idx="98">
                  <c:v>3.8986995208761122</c:v>
                </c:pt>
                <c:pt idx="99">
                  <c:v>4.0657084188911705</c:v>
                </c:pt>
                <c:pt idx="100">
                  <c:v>4.0657084188911705</c:v>
                </c:pt>
                <c:pt idx="101">
                  <c:v>4.1478439425051334</c:v>
                </c:pt>
                <c:pt idx="102">
                  <c:v>4.1478439425051334</c:v>
                </c:pt>
                <c:pt idx="103">
                  <c:v>4.2327173169062284</c:v>
                </c:pt>
                <c:pt idx="104">
                  <c:v>4.2327173169062284</c:v>
                </c:pt>
                <c:pt idx="105">
                  <c:v>4.3175906913073234</c:v>
                </c:pt>
                <c:pt idx="106">
                  <c:v>4.3175906913073234</c:v>
                </c:pt>
                <c:pt idx="107">
                  <c:v>4.3586584531143053</c:v>
                </c:pt>
                <c:pt idx="108">
                  <c:v>4.3942505133470222</c:v>
                </c:pt>
                <c:pt idx="109">
                  <c:v>4.4791238877481181</c:v>
                </c:pt>
                <c:pt idx="110">
                  <c:v>4.561259411362081</c:v>
                </c:pt>
                <c:pt idx="111">
                  <c:v>4.602327173169062</c:v>
                </c:pt>
                <c:pt idx="112">
                  <c:v>4.646132785763176</c:v>
                </c:pt>
                <c:pt idx="113">
                  <c:v>4.7282683093771389</c:v>
                </c:pt>
                <c:pt idx="114">
                  <c:v>4.8131416837782339</c:v>
                </c:pt>
                <c:pt idx="115">
                  <c:v>4.8980150581793289</c:v>
                </c:pt>
                <c:pt idx="116">
                  <c:v>4.9801505817932918</c:v>
                </c:pt>
                <c:pt idx="117">
                  <c:v>5.1060917180013687</c:v>
                </c:pt>
                <c:pt idx="118">
                  <c:v>5.1471594798083506</c:v>
                </c:pt>
                <c:pt idx="119">
                  <c:v>5.2320328542094456</c:v>
                </c:pt>
                <c:pt idx="120">
                  <c:v>5.5605749486652973</c:v>
                </c:pt>
                <c:pt idx="121">
                  <c:v>5.6016427104722792</c:v>
                </c:pt>
                <c:pt idx="122">
                  <c:v>5.8535249828884321</c:v>
                </c:pt>
                <c:pt idx="123">
                  <c:v>5.8973305954825461</c:v>
                </c:pt>
                <c:pt idx="124">
                  <c:v>6.064339493497604</c:v>
                </c:pt>
                <c:pt idx="125">
                  <c:v>6.1054072553045859</c:v>
                </c:pt>
                <c:pt idx="126">
                  <c:v>6.1464750171115679</c:v>
                </c:pt>
                <c:pt idx="127">
                  <c:v>6.2313483915126628</c:v>
                </c:pt>
                <c:pt idx="128">
                  <c:v>6.3572895277207389</c:v>
                </c:pt>
                <c:pt idx="129">
                  <c:v>6.6036960985626285</c:v>
                </c:pt>
                <c:pt idx="130">
                  <c:v>6.8555783709787814</c:v>
                </c:pt>
                <c:pt idx="131">
                  <c:v>7.1074606433949352</c:v>
                </c:pt>
                <c:pt idx="132">
                  <c:v>7.3593429158110881</c:v>
                </c:pt>
                <c:pt idx="133">
                  <c:v>7.6030116358658457</c:v>
                </c:pt>
                <c:pt idx="134">
                  <c:v>7.8548939082819986</c:v>
                </c:pt>
                <c:pt idx="135">
                  <c:v>8.1067761806981515</c:v>
                </c:pt>
                <c:pt idx="136">
                  <c:v>8.602327173169062</c:v>
                </c:pt>
                <c:pt idx="137">
                  <c:v>8.8542094455852158</c:v>
                </c:pt>
                <c:pt idx="138">
                  <c:v>9.1060917180013696</c:v>
                </c:pt>
              </c:numCache>
            </c:numRef>
          </c:xVal>
          <c:yVal>
            <c:numRef>
              <c:f>'Yield curve (Nelson-Siegel)'!$E$2:$E$140</c:f>
              <c:numCache>
                <c:formatCode>0.00%</c:formatCode>
                <c:ptCount val="139"/>
                <c:pt idx="0">
                  <c:v>1.0809542338040455E-2</c:v>
                </c:pt>
                <c:pt idx="1">
                  <c:v>1.0900215369682971E-2</c:v>
                </c:pt>
                <c:pt idx="2">
                  <c:v>1.1087178118690783E-2</c:v>
                </c:pt>
                <c:pt idx="3">
                  <c:v>1.1177418226174931E-2</c:v>
                </c:pt>
                <c:pt idx="4">
                  <c:v>1.1273499016412119E-2</c:v>
                </c:pt>
                <c:pt idx="5">
                  <c:v>1.136340165029247E-2</c:v>
                </c:pt>
                <c:pt idx="6">
                  <c:v>1.136340165029247E-2</c:v>
                </c:pt>
                <c:pt idx="7">
                  <c:v>1.1441175404435179E-2</c:v>
                </c:pt>
                <c:pt idx="8">
                  <c:v>1.1530743708905814E-2</c:v>
                </c:pt>
                <c:pt idx="9">
                  <c:v>1.1626073555262732E-2</c:v>
                </c:pt>
                <c:pt idx="10">
                  <c:v>1.1715240955185618E-2</c:v>
                </c:pt>
                <c:pt idx="11">
                  <c:v>1.1804203341054354E-2</c:v>
                </c:pt>
                <c:pt idx="12">
                  <c:v>1.1892953819571735E-2</c:v>
                </c:pt>
                <c:pt idx="13">
                  <c:v>1.1892953819571735E-2</c:v>
                </c:pt>
                <c:pt idx="14">
                  <c:v>1.1987379906464965E-2</c:v>
                </c:pt>
                <c:pt idx="15">
                  <c:v>1.1987379906464965E-2</c:v>
                </c:pt>
                <c:pt idx="16">
                  <c:v>1.2075671514939346E-2</c:v>
                </c:pt>
                <c:pt idx="17">
                  <c:v>1.2163731394048614E-2</c:v>
                </c:pt>
                <c:pt idx="18">
                  <c:v>1.2163731394048614E-2</c:v>
                </c:pt>
                <c:pt idx="19">
                  <c:v>1.225155349407237E-2</c:v>
                </c:pt>
                <c:pt idx="20">
                  <c:v>1.2344961723666932E-2</c:v>
                </c:pt>
                <c:pt idx="21">
                  <c:v>1.2344961723666932E-2</c:v>
                </c:pt>
                <c:pt idx="22">
                  <c:v>1.2432274080320663E-2</c:v>
                </c:pt>
                <c:pt idx="23">
                  <c:v>1.2432274080320663E-2</c:v>
                </c:pt>
                <c:pt idx="24">
                  <c:v>1.2525125923961876E-2</c:v>
                </c:pt>
                <c:pt idx="25">
                  <c:v>1.2525125923961876E-2</c:v>
                </c:pt>
                <c:pt idx="26">
                  <c:v>1.2698418647590366E-2</c:v>
                </c:pt>
                <c:pt idx="27">
                  <c:v>1.2876349778312091E-2</c:v>
                </c:pt>
                <c:pt idx="28">
                  <c:v>1.2876349778312091E-2</c:v>
                </c:pt>
                <c:pt idx="29">
                  <c:v>1.2876349778312091E-2</c:v>
                </c:pt>
                <c:pt idx="30">
                  <c:v>1.2962018082961357E-2</c:v>
                </c:pt>
                <c:pt idx="31">
                  <c:v>1.2962018082961357E-2</c:v>
                </c:pt>
                <c:pt idx="32">
                  <c:v>1.3047401623069766E-2</c:v>
                </c:pt>
                <c:pt idx="33">
                  <c:v>1.3047401623069766E-2</c:v>
                </c:pt>
                <c:pt idx="34">
                  <c:v>1.3047401623069766E-2</c:v>
                </c:pt>
                <c:pt idx="35">
                  <c:v>1.3132496158755749E-2</c:v>
                </c:pt>
                <c:pt idx="36">
                  <c:v>1.3222940518040889E-2</c:v>
                </c:pt>
                <c:pt idx="37">
                  <c:v>1.3222940518040889E-2</c:v>
                </c:pt>
                <c:pt idx="38">
                  <c:v>1.3222940518040889E-2</c:v>
                </c:pt>
                <c:pt idx="39">
                  <c:v>1.3307425008864856E-2</c:v>
                </c:pt>
                <c:pt idx="40">
                  <c:v>1.3397209887464831E-2</c:v>
                </c:pt>
                <c:pt idx="41">
                  <c:v>1.3397209887464831E-2</c:v>
                </c:pt>
                <c:pt idx="42">
                  <c:v>1.3481068218371185E-2</c:v>
                </c:pt>
                <c:pt idx="43">
                  <c:v>1.3553496109632083E-2</c:v>
                </c:pt>
                <c:pt idx="44">
                  <c:v>1.3553496109632083E-2</c:v>
                </c:pt>
                <c:pt idx="45">
                  <c:v>1.3725261325166879E-2</c:v>
                </c:pt>
                <c:pt idx="46">
                  <c:v>1.3725261325166879E-2</c:v>
                </c:pt>
                <c:pt idx="47">
                  <c:v>1.389019379179535E-2</c:v>
                </c:pt>
                <c:pt idx="48">
                  <c:v>1.389019379179535E-2</c:v>
                </c:pt>
                <c:pt idx="49">
                  <c:v>1.3972176099983673E-2</c:v>
                </c:pt>
                <c:pt idx="50">
                  <c:v>1.3972176099983673E-2</c:v>
                </c:pt>
                <c:pt idx="51">
                  <c:v>1.4059264228297765E-2</c:v>
                </c:pt>
                <c:pt idx="52">
                  <c:v>1.4059264228297765E-2</c:v>
                </c:pt>
                <c:pt idx="53">
                  <c:v>1.4221543215704296E-2</c:v>
                </c:pt>
                <c:pt idx="54">
                  <c:v>1.4221543215704296E-2</c:v>
                </c:pt>
                <c:pt idx="55">
                  <c:v>1.43878287982704E-2</c:v>
                </c:pt>
                <c:pt idx="56">
                  <c:v>1.43878287982704E-2</c:v>
                </c:pt>
                <c:pt idx="57">
                  <c:v>1.4467772062467247E-2</c:v>
                </c:pt>
                <c:pt idx="58">
                  <c:v>1.4467772062467247E-2</c:v>
                </c:pt>
                <c:pt idx="59">
                  <c:v>1.4552669802214433E-2</c:v>
                </c:pt>
                <c:pt idx="60">
                  <c:v>1.4552669802214433E-2</c:v>
                </c:pt>
                <c:pt idx="61">
                  <c:v>1.4710801758422508E-2</c:v>
                </c:pt>
                <c:pt idx="62">
                  <c:v>1.4710801758422508E-2</c:v>
                </c:pt>
                <c:pt idx="63">
                  <c:v>1.4872751889827283E-2</c:v>
                </c:pt>
                <c:pt idx="64">
                  <c:v>1.4872751889827283E-2</c:v>
                </c:pt>
                <c:pt idx="65">
                  <c:v>1.4950580673854713E-2</c:v>
                </c:pt>
                <c:pt idx="66">
                  <c:v>1.5028059154118858E-2</c:v>
                </c:pt>
                <c:pt idx="67">
                  <c:v>1.5028059154118858E-2</c:v>
                </c:pt>
                <c:pt idx="68">
                  <c:v>1.510518602617532E-2</c:v>
                </c:pt>
                <c:pt idx="69">
                  <c:v>1.5187065770188368E-2</c:v>
                </c:pt>
                <c:pt idx="70">
                  <c:v>1.5187065770188368E-2</c:v>
                </c:pt>
                <c:pt idx="71">
                  <c:v>1.5344560390161837E-2</c:v>
                </c:pt>
                <c:pt idx="72">
                  <c:v>1.5344560390161837E-2</c:v>
                </c:pt>
                <c:pt idx="73">
                  <c:v>1.5490517414292257E-2</c:v>
                </c:pt>
                <c:pt idx="74">
                  <c:v>1.5645061822687666E-2</c:v>
                </c:pt>
                <c:pt idx="75">
                  <c:v>1.5645061822687666E-2</c:v>
                </c:pt>
                <c:pt idx="76">
                  <c:v>1.5793160561567439E-2</c:v>
                </c:pt>
                <c:pt idx="77">
                  <c:v>1.5944682208189252E-2</c:v>
                </c:pt>
                <c:pt idx="78">
                  <c:v>1.6089847836803884E-2</c:v>
                </c:pt>
                <c:pt idx="79">
                  <c:v>1.6089847836803884E-2</c:v>
                </c:pt>
                <c:pt idx="80">
                  <c:v>1.6238332797011496E-2</c:v>
                </c:pt>
                <c:pt idx="81">
                  <c:v>1.6238332797011496E-2</c:v>
                </c:pt>
                <c:pt idx="82">
                  <c:v>1.6385272019791827E-2</c:v>
                </c:pt>
                <c:pt idx="83">
                  <c:v>1.6525999255270516E-2</c:v>
                </c:pt>
                <c:pt idx="84">
                  <c:v>1.6525999255270516E-2</c:v>
                </c:pt>
                <c:pt idx="85">
                  <c:v>1.666989700975641E-2</c:v>
                </c:pt>
                <c:pt idx="86">
                  <c:v>1.6738970634910689E-2</c:v>
                </c:pt>
                <c:pt idx="87">
                  <c:v>1.6807683083699558E-2</c:v>
                </c:pt>
                <c:pt idx="88">
                  <c:v>1.6807683083699558E-2</c:v>
                </c:pt>
                <c:pt idx="89">
                  <c:v>1.6948545664584869E-2</c:v>
                </c:pt>
                <c:pt idx="90">
                  <c:v>1.6948545664584869E-2</c:v>
                </c:pt>
                <c:pt idx="91">
                  <c:v>1.7087870341075843E-2</c:v>
                </c:pt>
                <c:pt idx="92">
                  <c:v>1.721239355153624E-2</c:v>
                </c:pt>
                <c:pt idx="93">
                  <c:v>1.734880331177736E-2</c:v>
                </c:pt>
                <c:pt idx="94">
                  <c:v>1.7479361786101814E-2</c:v>
                </c:pt>
                <c:pt idx="95">
                  <c:v>1.7612778891736184E-2</c:v>
                </c:pt>
                <c:pt idx="96">
                  <c:v>1.7740453409699604E-2</c:v>
                </c:pt>
                <c:pt idx="97">
                  <c:v>1.7870904157662459E-2</c:v>
                </c:pt>
                <c:pt idx="98">
                  <c:v>1.7999858905484216E-2</c:v>
                </c:pt>
                <c:pt idx="99">
                  <c:v>1.8249273484168185E-2</c:v>
                </c:pt>
                <c:pt idx="100">
                  <c:v>1.8249273484168185E-2</c:v>
                </c:pt>
                <c:pt idx="101">
                  <c:v>1.8369844583905028E-2</c:v>
                </c:pt>
                <c:pt idx="102">
                  <c:v>1.8369844583905028E-2</c:v>
                </c:pt>
                <c:pt idx="103">
                  <c:v>1.8492998264087655E-2</c:v>
                </c:pt>
                <c:pt idx="104">
                  <c:v>1.8492998264087655E-2</c:v>
                </c:pt>
                <c:pt idx="105">
                  <c:v>1.8614701993842821E-2</c:v>
                </c:pt>
                <c:pt idx="106">
                  <c:v>1.8614701993842821E-2</c:v>
                </c:pt>
                <c:pt idx="107">
                  <c:v>1.8673073476628721E-2</c:v>
                </c:pt>
                <c:pt idx="108">
                  <c:v>1.8723390427185849E-2</c:v>
                </c:pt>
                <c:pt idx="109">
                  <c:v>1.8842363930824335E-2</c:v>
                </c:pt>
                <c:pt idx="110">
                  <c:v>1.8956148875308759E-2</c:v>
                </c:pt>
                <c:pt idx="111">
                  <c:v>1.9012546406768038E-2</c:v>
                </c:pt>
                <c:pt idx="112">
                  <c:v>1.9072342046585065E-2</c:v>
                </c:pt>
                <c:pt idx="113">
                  <c:v>1.9183458002153694E-2</c:v>
                </c:pt>
                <c:pt idx="114">
                  <c:v>1.9296916083895346E-2</c:v>
                </c:pt>
                <c:pt idx="115">
                  <c:v>1.9409002123641873E-2</c:v>
                </c:pt>
                <c:pt idx="116">
                  <c:v>1.951617775112803E-2</c:v>
                </c:pt>
                <c:pt idx="117">
                  <c:v>1.9678066547747661E-2</c:v>
                </c:pt>
                <c:pt idx="118">
                  <c:v>1.9730221804425661E-2</c:v>
                </c:pt>
                <c:pt idx="119">
                  <c:v>1.9837029816717641E-2</c:v>
                </c:pt>
                <c:pt idx="120">
                  <c:v>2.0238253433874354E-2</c:v>
                </c:pt>
                <c:pt idx="121">
                  <c:v>2.0287064827170222E-2</c:v>
                </c:pt>
                <c:pt idx="122">
                  <c:v>2.0580086809783432E-2</c:v>
                </c:pt>
                <c:pt idx="123">
                  <c:v>2.062994769610494E-2</c:v>
                </c:pt>
                <c:pt idx="124">
                  <c:v>2.0817113796950351E-2</c:v>
                </c:pt>
                <c:pt idx="125">
                  <c:v>2.086243540969589E-2</c:v>
                </c:pt>
                <c:pt idx="126">
                  <c:v>2.090748268664747E-2</c:v>
                </c:pt>
                <c:pt idx="127">
                  <c:v>2.0999717635791212E-2</c:v>
                </c:pt>
                <c:pt idx="128">
                  <c:v>2.1134464060610057E-2</c:v>
                </c:pt>
                <c:pt idx="129">
                  <c:v>2.1390932201393938E-2</c:v>
                </c:pt>
                <c:pt idx="130">
                  <c:v>2.1643582631259057E-2</c:v>
                </c:pt>
                <c:pt idx="131">
                  <c:v>2.1886955544778069E-2</c:v>
                </c:pt>
                <c:pt idx="132">
                  <c:v>2.2121392258397057E-2</c:v>
                </c:pt>
                <c:pt idx="133">
                  <c:v>2.2339995770423247E-2</c:v>
                </c:pt>
                <c:pt idx="134">
                  <c:v>2.2557822362142255E-2</c:v>
                </c:pt>
                <c:pt idx="135">
                  <c:v>2.2767684824957262E-2</c:v>
                </c:pt>
                <c:pt idx="136">
                  <c:v>2.3158513263094177E-2</c:v>
                </c:pt>
                <c:pt idx="137">
                  <c:v>2.3346542087264211E-2</c:v>
                </c:pt>
                <c:pt idx="138">
                  <c:v>2.352778920563461E-2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7-B643-837A-B2EDD30B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45935"/>
        <c:axId val="1920819343"/>
      </c:scatterChart>
      <c:valAx>
        <c:axId val="19205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19343"/>
        <c:crosses val="autoZero"/>
        <c:crossBetween val="midCat"/>
      </c:valAx>
      <c:valAx>
        <c:axId val="19208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180730</xdr:colOff>
      <xdr:row>9</xdr:row>
      <xdr:rowOff>162169</xdr:rowOff>
    </xdr:from>
    <xdr:to>
      <xdr:col>12</xdr:col>
      <xdr:colOff>551961</xdr:colOff>
      <xdr:row>23</xdr:row>
      <xdr:rowOff>33216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0DD7C-C9B3-704A-9D58-35B789955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195384</xdr:colOff>
      <xdr:row>108</xdr:row>
      <xdr:rowOff>1</xdr:rowOff>
    </xdr:from>
    <xdr:to>
      <xdr:col>12</xdr:col>
      <xdr:colOff>566615</xdr:colOff>
      <xdr:row>121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A954A-7589-5D40-B42B-AB1E450E3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tabSelected="1" zoomScaleNormal="100" workbookViewId="0"/>
  </sheetViews>
  <sheetFormatPr baseColWidth="10" defaultColWidth="11" defaultRowHeight="16" x14ac:dyDescent="0.2"/>
  <cols>
    <col min="1" max="3" width="14.83203125" style="5" customWidth="1"/>
  </cols>
  <sheetData>
    <row r="1" spans="1:9" x14ac:dyDescent="0.2">
      <c r="A1" s="1" t="s">
        <v>1</v>
      </c>
      <c r="B1" s="1" t="s">
        <v>2</v>
      </c>
      <c r="C1" s="1" t="s">
        <v>0</v>
      </c>
      <c r="D1" s="1" t="s">
        <v>3</v>
      </c>
      <c r="E1" s="1" t="s">
        <v>9</v>
      </c>
      <c r="F1" s="1" t="s">
        <v>27</v>
      </c>
    </row>
    <row r="2" spans="1:9" x14ac:dyDescent="0.2">
      <c r="A2" s="2">
        <v>43054</v>
      </c>
      <c r="B2" s="3">
        <v>0.10677618069815195</v>
      </c>
      <c r="C2" s="4">
        <v>1.03</v>
      </c>
      <c r="D2" s="8">
        <f>LN(1+C2/100)</f>
        <v>1.0247316451549499E-2</v>
      </c>
      <c r="E2" s="8">
        <f>$I$3+$I$4*B2+$I$5*B2^2+$I$6*B2^3</f>
        <v>1.0841327149513592E-2</v>
      </c>
      <c r="F2" s="21">
        <f>(D2-E2)^2</f>
        <v>3.5284870929578948E-7</v>
      </c>
      <c r="H2" s="7" t="s">
        <v>4</v>
      </c>
      <c r="I2" s="6"/>
    </row>
    <row r="3" spans="1:9" x14ac:dyDescent="0.2">
      <c r="A3" s="2">
        <v>43069</v>
      </c>
      <c r="B3" s="3">
        <v>0.14784394250513347</v>
      </c>
      <c r="C3" s="4">
        <v>1.1100000000000001</v>
      </c>
      <c r="D3" s="8">
        <f t="shared" ref="D3:D66" si="0">LN(1+C3/100)</f>
        <v>1.1038847115216448E-2</v>
      </c>
      <c r="E3" s="8">
        <f t="shared" ref="E3:E66" si="1">$I$3+$I$4*B3+$I$5*B3^2+$I$6*B3^3</f>
        <v>1.0932637489220066E-2</v>
      </c>
      <c r="F3" s="21">
        <f t="shared" ref="F3:F66" si="2">(D3-E3)^2</f>
        <v>1.1280484654291486E-8</v>
      </c>
      <c r="H3" s="7" t="s">
        <v>5</v>
      </c>
      <c r="I3" s="9">
        <v>1.0602535876953789E-2</v>
      </c>
    </row>
    <row r="4" spans="1:9" x14ac:dyDescent="0.2">
      <c r="A4" s="2">
        <v>43100</v>
      </c>
      <c r="B4" s="3">
        <v>0.2327173169062286</v>
      </c>
      <c r="C4" s="4">
        <v>1.1100000000000001</v>
      </c>
      <c r="D4" s="8">
        <f t="shared" si="0"/>
        <v>1.1038847115216448E-2</v>
      </c>
      <c r="E4" s="8">
        <f t="shared" si="1"/>
        <v>1.1120406752347357E-2</v>
      </c>
      <c r="F4" s="21">
        <f t="shared" si="2"/>
        <v>6.6519744089255401E-9</v>
      </c>
      <c r="H4" s="7" t="s">
        <v>6</v>
      </c>
      <c r="I4" s="9">
        <v>2.2457271812631133E-3</v>
      </c>
    </row>
    <row r="5" spans="1:9" x14ac:dyDescent="0.2">
      <c r="A5" s="2">
        <v>43115</v>
      </c>
      <c r="B5" s="3">
        <v>0.27378507871321012</v>
      </c>
      <c r="C5" s="4">
        <v>1.06</v>
      </c>
      <c r="D5" s="8">
        <f t="shared" si="0"/>
        <v>1.0544213875671097E-2</v>
      </c>
      <c r="E5" s="8">
        <f t="shared" si="1"/>
        <v>1.1210808122087308E-2</v>
      </c>
      <c r="F5" s="21">
        <f t="shared" si="2"/>
        <v>4.4434788935519702E-7</v>
      </c>
      <c r="H5" s="7" t="s">
        <v>7</v>
      </c>
      <c r="I5" s="9">
        <v>-8.7554419322159998E-5</v>
      </c>
    </row>
    <row r="6" spans="1:9" x14ac:dyDescent="0.2">
      <c r="A6" s="2">
        <v>43131</v>
      </c>
      <c r="B6" s="3">
        <v>0.31759069130732376</v>
      </c>
      <c r="C6" s="4">
        <v>0.93</v>
      </c>
      <c r="D6" s="8">
        <f t="shared" si="0"/>
        <v>9.257021262676848E-3</v>
      </c>
      <c r="E6" s="8">
        <f t="shared" si="1"/>
        <v>1.1306909023601725E-2</v>
      </c>
      <c r="F6" s="21">
        <f t="shared" si="2"/>
        <v>4.2020398323896066E-6</v>
      </c>
      <c r="H6" s="7" t="s">
        <v>8</v>
      </c>
      <c r="I6" s="9">
        <v>-5.5647398878947427E-7</v>
      </c>
    </row>
    <row r="7" spans="1:9" x14ac:dyDescent="0.2">
      <c r="A7" s="2">
        <v>43146</v>
      </c>
      <c r="B7" s="3">
        <v>0.35865845311430528</v>
      </c>
      <c r="C7" s="4">
        <v>1.1599999999999999</v>
      </c>
      <c r="D7" s="8">
        <f t="shared" si="0"/>
        <v>1.1533235813673085E-2</v>
      </c>
      <c r="E7" s="8">
        <f t="shared" si="1"/>
        <v>1.1396696599922956E-2</v>
      </c>
      <c r="F7" s="21">
        <f t="shared" si="2"/>
        <v>1.8642956891503272E-8</v>
      </c>
    </row>
    <row r="8" spans="1:9" x14ac:dyDescent="0.2">
      <c r="A8" s="2">
        <v>43146</v>
      </c>
      <c r="B8" s="3">
        <v>0.35865845311430528</v>
      </c>
      <c r="C8" s="4">
        <v>1.25</v>
      </c>
      <c r="D8" s="8">
        <f t="shared" si="0"/>
        <v>1.242251999855711E-2</v>
      </c>
      <c r="E8" s="8">
        <f t="shared" si="1"/>
        <v>1.1396696599922956E-2</v>
      </c>
      <c r="F8" s="21">
        <f t="shared" si="2"/>
        <v>1.0523136451853261E-6</v>
      </c>
      <c r="H8" s="7" t="s">
        <v>10</v>
      </c>
      <c r="I8" s="13">
        <f>SUM(F2:F140)</f>
        <v>3.513865310251915E-5</v>
      </c>
    </row>
    <row r="9" spans="1:9" x14ac:dyDescent="0.2">
      <c r="A9" s="2">
        <v>43159</v>
      </c>
      <c r="B9" s="3">
        <v>0.3942505133470226</v>
      </c>
      <c r="C9" s="4">
        <v>1.1100000000000001</v>
      </c>
      <c r="D9" s="8">
        <f t="shared" si="0"/>
        <v>1.1038847115216448E-2</v>
      </c>
      <c r="E9" s="8">
        <f t="shared" si="1"/>
        <v>1.14742719834611E-2</v>
      </c>
      <c r="F9" s="21">
        <f t="shared" si="2"/>
        <v>1.8959481588587233E-7</v>
      </c>
    </row>
    <row r="10" spans="1:9" x14ac:dyDescent="0.2">
      <c r="A10" s="2">
        <v>43174</v>
      </c>
      <c r="B10" s="3">
        <v>0.43531827515400412</v>
      </c>
      <c r="C10" s="4">
        <v>1.17</v>
      </c>
      <c r="D10" s="8">
        <f t="shared" si="0"/>
        <v>1.1632084229707696E-2</v>
      </c>
      <c r="E10" s="8">
        <f t="shared" si="1"/>
        <v>1.1563504316748092E-2</v>
      </c>
      <c r="F10" s="21">
        <f t="shared" si="2"/>
        <v>4.7032044615469498E-9</v>
      </c>
    </row>
    <row r="11" spans="1:9" x14ac:dyDescent="0.2">
      <c r="A11" s="2">
        <v>43190</v>
      </c>
      <c r="B11" s="3">
        <v>0.4791238877481177</v>
      </c>
      <c r="C11" s="4">
        <v>1.1499999999999999</v>
      </c>
      <c r="D11" s="8">
        <f t="shared" si="0"/>
        <v>1.143437762566317E-2</v>
      </c>
      <c r="E11" s="8">
        <f t="shared" si="1"/>
        <v>1.1658357243442694E-2</v>
      </c>
      <c r="F11" s="21">
        <f t="shared" si="2"/>
        <v>5.0166869180661933E-8</v>
      </c>
    </row>
    <row r="12" spans="1:9" x14ac:dyDescent="0.2">
      <c r="A12" s="2">
        <v>43205</v>
      </c>
      <c r="B12" s="3">
        <v>0.52019164955509922</v>
      </c>
      <c r="C12" s="4">
        <v>1.1200000000000001</v>
      </c>
      <c r="D12" s="8">
        <f t="shared" si="0"/>
        <v>1.1137744410456021E-2</v>
      </c>
      <c r="E12" s="8">
        <f t="shared" si="1"/>
        <v>1.1746973903429738E-2</v>
      </c>
      <c r="F12" s="21">
        <f t="shared" si="2"/>
        <v>3.7116057510901194E-7</v>
      </c>
    </row>
    <row r="13" spans="1:9" x14ac:dyDescent="0.2">
      <c r="A13" s="2">
        <v>43220</v>
      </c>
      <c r="B13" s="3">
        <v>0.5612594113620808</v>
      </c>
      <c r="C13" s="4">
        <v>1.18</v>
      </c>
      <c r="D13" s="8">
        <f t="shared" si="0"/>
        <v>1.1730922875698699E-2</v>
      </c>
      <c r="E13" s="8">
        <f t="shared" si="1"/>
        <v>1.1835292302383718E-2</v>
      </c>
      <c r="F13" s="21">
        <f t="shared" si="2"/>
        <v>1.0892977226559537E-8</v>
      </c>
    </row>
    <row r="14" spans="1:9" x14ac:dyDescent="0.2">
      <c r="A14" s="2">
        <v>43235</v>
      </c>
      <c r="B14" s="3">
        <v>0.60232717316906226</v>
      </c>
      <c r="C14" s="4">
        <v>1.27</v>
      </c>
      <c r="D14" s="8">
        <f t="shared" si="0"/>
        <v>1.2620031356102198E-2</v>
      </c>
      <c r="E14" s="8">
        <f t="shared" si="1"/>
        <v>1.1923312209045321E-2</v>
      </c>
      <c r="F14" s="21">
        <f t="shared" si="2"/>
        <v>4.8541756987566259E-7</v>
      </c>
    </row>
    <row r="15" spans="1:9" x14ac:dyDescent="0.2">
      <c r="A15" s="2">
        <v>43235</v>
      </c>
      <c r="B15" s="3">
        <v>0.60232717316906226</v>
      </c>
      <c r="C15" s="4">
        <v>1.27</v>
      </c>
      <c r="D15" s="8">
        <f t="shared" si="0"/>
        <v>1.2620031356102198E-2</v>
      </c>
      <c r="E15" s="8">
        <f t="shared" si="1"/>
        <v>1.1923312209045321E-2</v>
      </c>
      <c r="F15" s="21">
        <f t="shared" si="2"/>
        <v>4.8541756987566259E-7</v>
      </c>
    </row>
    <row r="16" spans="1:9" x14ac:dyDescent="0.2">
      <c r="A16" s="2">
        <v>43251</v>
      </c>
      <c r="B16" s="3">
        <v>0.6461327857631759</v>
      </c>
      <c r="C16" s="4">
        <v>1.27</v>
      </c>
      <c r="D16" s="8">
        <f t="shared" si="0"/>
        <v>1.2620031356102198E-2</v>
      </c>
      <c r="E16" s="8">
        <f t="shared" si="1"/>
        <v>1.2016870844082976E-2</v>
      </c>
      <c r="F16" s="21">
        <f t="shared" si="2"/>
        <v>3.6380260325929042E-7</v>
      </c>
    </row>
    <row r="17" spans="1:6" x14ac:dyDescent="0.2">
      <c r="A17" s="2">
        <v>43251</v>
      </c>
      <c r="B17" s="3">
        <v>0.6461327857631759</v>
      </c>
      <c r="C17" s="4">
        <v>1.17</v>
      </c>
      <c r="D17" s="8">
        <f t="shared" si="0"/>
        <v>1.1632084229707696E-2</v>
      </c>
      <c r="E17" s="8">
        <f t="shared" si="1"/>
        <v>1.2016870844082976E-2</v>
      </c>
      <c r="F17" s="21">
        <f t="shared" si="2"/>
        <v>1.4806073860239016E-7</v>
      </c>
    </row>
    <row r="18" spans="1:6" x14ac:dyDescent="0.2">
      <c r="A18" s="2">
        <v>43266</v>
      </c>
      <c r="B18" s="3">
        <v>0.68720054757015747</v>
      </c>
      <c r="C18" s="4">
        <v>1.1599999999999999</v>
      </c>
      <c r="D18" s="8">
        <f t="shared" si="0"/>
        <v>1.1533235813673085E-2</v>
      </c>
      <c r="E18" s="8">
        <f t="shared" si="1"/>
        <v>1.2104273133838625E-2</v>
      </c>
      <c r="F18" s="21">
        <f t="shared" si="2"/>
        <v>3.2608362102184125E-7</v>
      </c>
    </row>
    <row r="19" spans="1:6" x14ac:dyDescent="0.2">
      <c r="A19" s="2">
        <v>43281</v>
      </c>
      <c r="B19" s="3">
        <v>0.72826830937713893</v>
      </c>
      <c r="C19" s="4">
        <v>1.29</v>
      </c>
      <c r="D19" s="8">
        <f t="shared" si="0"/>
        <v>1.2817503710614343E-2</v>
      </c>
      <c r="E19" s="8">
        <f t="shared" si="1"/>
        <v>1.2191376222106684E-2</v>
      </c>
      <c r="F19" s="21">
        <f t="shared" si="2"/>
        <v>3.9203563186490808E-7</v>
      </c>
    </row>
    <row r="20" spans="1:6" x14ac:dyDescent="0.2">
      <c r="A20" s="2">
        <v>43281</v>
      </c>
      <c r="B20" s="3">
        <v>0.72826830937713893</v>
      </c>
      <c r="C20" s="4">
        <v>1.23</v>
      </c>
      <c r="D20" s="8">
        <f t="shared" si="0"/>
        <v>1.2224969622568948E-2</v>
      </c>
      <c r="E20" s="8">
        <f t="shared" si="1"/>
        <v>1.2191376222106684E-2</v>
      </c>
      <c r="F20" s="21">
        <f t="shared" si="2"/>
        <v>1.1285165546180531E-9</v>
      </c>
    </row>
    <row r="21" spans="1:6" x14ac:dyDescent="0.2">
      <c r="A21" s="2">
        <v>43296</v>
      </c>
      <c r="B21" s="3">
        <v>0.76933607118412051</v>
      </c>
      <c r="C21" s="4">
        <v>1.18</v>
      </c>
      <c r="D21" s="8">
        <f t="shared" si="0"/>
        <v>1.1730922875698699E-2</v>
      </c>
      <c r="E21" s="8">
        <f t="shared" si="1"/>
        <v>1.2278179877627849E-2</v>
      </c>
      <c r="F21" s="21">
        <f t="shared" si="2"/>
        <v>2.994902261604819E-7</v>
      </c>
    </row>
    <row r="22" spans="1:6" x14ac:dyDescent="0.2">
      <c r="A22" s="2">
        <v>43312</v>
      </c>
      <c r="B22" s="3">
        <v>0.81314168377823404</v>
      </c>
      <c r="C22" s="4">
        <v>1.3</v>
      </c>
      <c r="D22" s="8">
        <f t="shared" si="0"/>
        <v>1.2916225266546229E-2</v>
      </c>
      <c r="E22" s="8">
        <f t="shared" si="1"/>
        <v>1.2370440141525833E-2</v>
      </c>
      <c r="F22" s="21">
        <f t="shared" si="2"/>
        <v>2.9788140269353022E-7</v>
      </c>
    </row>
    <row r="23" spans="1:6" x14ac:dyDescent="0.2">
      <c r="A23" s="2">
        <v>43312</v>
      </c>
      <c r="B23" s="3">
        <v>0.81314168377823404</v>
      </c>
      <c r="C23" s="4">
        <v>1.17</v>
      </c>
      <c r="D23" s="8">
        <f t="shared" si="0"/>
        <v>1.1632084229707696E-2</v>
      </c>
      <c r="E23" s="8">
        <f t="shared" si="1"/>
        <v>1.2370440141525833E-2</v>
      </c>
      <c r="F23" s="21">
        <f t="shared" si="2"/>
        <v>5.4516945251679135E-7</v>
      </c>
    </row>
    <row r="24" spans="1:6" x14ac:dyDescent="0.2">
      <c r="A24" s="2">
        <v>43327</v>
      </c>
      <c r="B24" s="3">
        <v>0.85420944558521561</v>
      </c>
      <c r="C24" s="4">
        <v>1.38</v>
      </c>
      <c r="D24" s="8">
        <f t="shared" si="0"/>
        <v>1.3705647056111967E-2</v>
      </c>
      <c r="E24" s="8">
        <f t="shared" si="1"/>
        <v>1.2456624236535032E-2</v>
      </c>
      <c r="F24" s="21">
        <f t="shared" si="2"/>
        <v>1.5600580038239161E-6</v>
      </c>
    </row>
    <row r="25" spans="1:6" x14ac:dyDescent="0.2">
      <c r="A25" s="2">
        <v>43327</v>
      </c>
      <c r="B25" s="3">
        <v>0.85420944558521561</v>
      </c>
      <c r="C25" s="4">
        <v>1.29</v>
      </c>
      <c r="D25" s="8">
        <f t="shared" si="0"/>
        <v>1.2817503710614343E-2</v>
      </c>
      <c r="E25" s="8">
        <f t="shared" si="1"/>
        <v>1.2456624236535032E-2</v>
      </c>
      <c r="F25" s="21">
        <f t="shared" si="2"/>
        <v>1.3023399481175956E-7</v>
      </c>
    </row>
    <row r="26" spans="1:6" x14ac:dyDescent="0.2">
      <c r="A26" s="2">
        <v>43343</v>
      </c>
      <c r="B26" s="3">
        <v>0.89801505817932925</v>
      </c>
      <c r="C26" s="4">
        <v>1.34</v>
      </c>
      <c r="D26" s="8">
        <f t="shared" si="0"/>
        <v>1.3311014059672416E-2</v>
      </c>
      <c r="E26" s="8">
        <f t="shared" si="1"/>
        <v>1.2548223109095339E-2</v>
      </c>
      <c r="F26" s="21">
        <f t="shared" si="2"/>
        <v>5.8185003428227987E-7</v>
      </c>
    </row>
    <row r="27" spans="1:6" x14ac:dyDescent="0.2">
      <c r="A27" s="2">
        <v>43343</v>
      </c>
      <c r="B27" s="3">
        <v>0.89801505817932925</v>
      </c>
      <c r="C27" s="4">
        <v>1.33</v>
      </c>
      <c r="D27" s="8">
        <f t="shared" si="0"/>
        <v>1.32123314721349E-2</v>
      </c>
      <c r="E27" s="8">
        <f t="shared" si="1"/>
        <v>1.2548223109095339E-2</v>
      </c>
      <c r="F27" s="21">
        <f t="shared" si="2"/>
        <v>4.4103991785908437E-7</v>
      </c>
    </row>
    <row r="28" spans="1:6" x14ac:dyDescent="0.2">
      <c r="A28" s="2">
        <v>43373</v>
      </c>
      <c r="B28" s="3">
        <v>0.98015058179329229</v>
      </c>
      <c r="C28" s="4">
        <v>1.36</v>
      </c>
      <c r="D28" s="8">
        <f t="shared" si="0"/>
        <v>1.3508350024792299E-2</v>
      </c>
      <c r="E28" s="8">
        <f t="shared" si="1"/>
        <v>1.2719049582743386E-2</v>
      </c>
      <c r="F28" s="21">
        <f t="shared" si="2"/>
        <v>6.2299518781860919E-7</v>
      </c>
    </row>
    <row r="29" spans="1:6" x14ac:dyDescent="0.2">
      <c r="A29" s="2">
        <v>43404</v>
      </c>
      <c r="B29" s="3">
        <v>1.0650239561943875</v>
      </c>
      <c r="C29" s="4">
        <v>1.37</v>
      </c>
      <c r="D29" s="8">
        <f t="shared" si="0"/>
        <v>1.3607003406216947E-2</v>
      </c>
      <c r="E29" s="8">
        <f t="shared" si="1"/>
        <v>1.2894306007249249E-2</v>
      </c>
      <c r="F29" s="21">
        <f t="shared" si="2"/>
        <v>5.0793758249532125E-7</v>
      </c>
    </row>
    <row r="30" spans="1:6" x14ac:dyDescent="0.2">
      <c r="A30" s="2">
        <v>43404</v>
      </c>
      <c r="B30" s="3">
        <v>1.0650239561943875</v>
      </c>
      <c r="C30" s="4">
        <v>1.29</v>
      </c>
      <c r="D30" s="8">
        <f t="shared" si="0"/>
        <v>1.2817503710614343E-2</v>
      </c>
      <c r="E30" s="8">
        <f t="shared" si="1"/>
        <v>1.2894306007249249E-2</v>
      </c>
      <c r="F30" s="21">
        <f t="shared" si="2"/>
        <v>5.8985927683961995E-9</v>
      </c>
    </row>
    <row r="31" spans="1:6" x14ac:dyDescent="0.2">
      <c r="A31" s="2">
        <v>43404</v>
      </c>
      <c r="B31" s="3">
        <v>1.0650239561943875</v>
      </c>
      <c r="C31" s="4">
        <v>1.31</v>
      </c>
      <c r="D31" s="8">
        <f t="shared" si="0"/>
        <v>1.3014937077494763E-2</v>
      </c>
      <c r="E31" s="8">
        <f t="shared" si="1"/>
        <v>1.2894306007249249E-2</v>
      </c>
      <c r="F31" s="21">
        <f t="shared" si="2"/>
        <v>1.455185510857808E-8</v>
      </c>
    </row>
    <row r="32" spans="1:6" x14ac:dyDescent="0.2">
      <c r="A32" s="2">
        <v>43419</v>
      </c>
      <c r="B32" s="3">
        <v>1.106091718001369</v>
      </c>
      <c r="C32" s="4">
        <v>1.42</v>
      </c>
      <c r="D32" s="8">
        <f t="shared" si="0"/>
        <v>1.4100124378781626E-2</v>
      </c>
      <c r="E32" s="8">
        <f t="shared" si="1"/>
        <v>1.2978645591144769E-2</v>
      </c>
      <c r="F32" s="21">
        <f t="shared" si="2"/>
        <v>1.257714671119435E-6</v>
      </c>
    </row>
    <row r="33" spans="1:6" x14ac:dyDescent="0.2">
      <c r="A33" s="2">
        <v>43419</v>
      </c>
      <c r="B33" s="3">
        <v>1.106091718001369</v>
      </c>
      <c r="C33" s="4">
        <v>1.33</v>
      </c>
      <c r="D33" s="8">
        <f t="shared" si="0"/>
        <v>1.32123314721349E-2</v>
      </c>
      <c r="E33" s="8">
        <f t="shared" si="1"/>
        <v>1.2978645591144769E-2</v>
      </c>
      <c r="F33" s="21">
        <f t="shared" si="2"/>
        <v>5.4609090974133502E-8</v>
      </c>
    </row>
    <row r="34" spans="1:6" x14ac:dyDescent="0.2">
      <c r="A34" s="2">
        <v>43434</v>
      </c>
      <c r="B34" s="3">
        <v>1.1471594798083504</v>
      </c>
      <c r="C34" s="4">
        <v>1.38</v>
      </c>
      <c r="D34" s="8">
        <f t="shared" si="0"/>
        <v>1.3705647056111967E-2</v>
      </c>
      <c r="E34" s="8">
        <f t="shared" si="1"/>
        <v>1.306268361470775E-2</v>
      </c>
      <c r="F34" s="21">
        <f t="shared" si="2"/>
        <v>4.1340198698235381E-7</v>
      </c>
    </row>
    <row r="35" spans="1:6" x14ac:dyDescent="0.2">
      <c r="A35" s="2">
        <v>43434</v>
      </c>
      <c r="B35" s="3">
        <v>1.1471594798083504</v>
      </c>
      <c r="C35" s="4">
        <v>1.27</v>
      </c>
      <c r="D35" s="8">
        <f t="shared" si="0"/>
        <v>1.2620031356102198E-2</v>
      </c>
      <c r="E35" s="8">
        <f t="shared" si="1"/>
        <v>1.306268361470775E-2</v>
      </c>
      <c r="F35" s="21">
        <f t="shared" si="2"/>
        <v>1.9594102204859637E-7</v>
      </c>
    </row>
    <row r="36" spans="1:6" x14ac:dyDescent="0.2">
      <c r="A36" s="2">
        <v>43434</v>
      </c>
      <c r="B36" s="3">
        <v>1.1471594798083504</v>
      </c>
      <c r="C36" s="4">
        <v>1.32</v>
      </c>
      <c r="D36" s="8">
        <f t="shared" si="0"/>
        <v>1.3113639145383204E-2</v>
      </c>
      <c r="E36" s="8">
        <f t="shared" si="1"/>
        <v>1.306268361470775E-2</v>
      </c>
      <c r="F36" s="21">
        <f t="shared" si="2"/>
        <v>2.5964661064170656E-9</v>
      </c>
    </row>
    <row r="37" spans="1:6" x14ac:dyDescent="0.2">
      <c r="A37" s="2">
        <v>43449</v>
      </c>
      <c r="B37" s="3">
        <v>1.1882272416153319</v>
      </c>
      <c r="C37" s="4">
        <v>1.24</v>
      </c>
      <c r="D37" s="8">
        <f t="shared" si="0"/>
        <v>1.2323749688831903E-2</v>
      </c>
      <c r="E37" s="8">
        <f t="shared" si="1"/>
        <v>1.3146419846678895E-2</v>
      </c>
      <c r="F37" s="21">
        <f t="shared" si="2"/>
        <v>6.7678618861199433E-7</v>
      </c>
    </row>
    <row r="38" spans="1:6" x14ac:dyDescent="0.2">
      <c r="A38" s="2">
        <v>43465</v>
      </c>
      <c r="B38" s="3">
        <v>1.2320328542094456</v>
      </c>
      <c r="C38" s="4">
        <v>1.4</v>
      </c>
      <c r="D38" s="8">
        <f t="shared" si="0"/>
        <v>1.3902905168991434E-2</v>
      </c>
      <c r="E38" s="8">
        <f t="shared" si="1"/>
        <v>1.3235405592152198E-2</v>
      </c>
      <c r="F38" s="21">
        <f t="shared" si="2"/>
        <v>4.4555568508055955E-7</v>
      </c>
    </row>
    <row r="39" spans="1:6" x14ac:dyDescent="0.2">
      <c r="A39" s="2">
        <v>43465</v>
      </c>
      <c r="B39" s="3">
        <v>1.2320328542094456</v>
      </c>
      <c r="C39" s="4">
        <v>1.31</v>
      </c>
      <c r="D39" s="8">
        <f t="shared" si="0"/>
        <v>1.3014937077494763E-2</v>
      </c>
      <c r="E39" s="8">
        <f t="shared" si="1"/>
        <v>1.3235405592152198E-2</v>
      </c>
      <c r="F39" s="21">
        <f t="shared" si="2"/>
        <v>4.8606365955255381E-8</v>
      </c>
    </row>
    <row r="40" spans="1:6" x14ac:dyDescent="0.2">
      <c r="A40" s="2">
        <v>43465</v>
      </c>
      <c r="B40" s="3">
        <v>1.2320328542094456</v>
      </c>
      <c r="C40" s="4">
        <v>1.37</v>
      </c>
      <c r="D40" s="8">
        <f t="shared" si="0"/>
        <v>1.3607003406216947E-2</v>
      </c>
      <c r="E40" s="8">
        <f t="shared" si="1"/>
        <v>1.3235405592152198E-2</v>
      </c>
      <c r="F40" s="21">
        <f t="shared" si="2"/>
        <v>1.3808493541769991E-7</v>
      </c>
    </row>
    <row r="41" spans="1:6" x14ac:dyDescent="0.2">
      <c r="A41" s="2">
        <v>43480</v>
      </c>
      <c r="B41" s="3">
        <v>1.2731006160164271</v>
      </c>
      <c r="C41" s="4">
        <v>1.25</v>
      </c>
      <c r="D41" s="8">
        <f t="shared" si="0"/>
        <v>1.242251999855711E-2</v>
      </c>
      <c r="E41" s="8">
        <f t="shared" si="1"/>
        <v>1.3318517388665151E-2</v>
      </c>
      <c r="F41" s="21">
        <f t="shared" si="2"/>
        <v>8.0281132308042002E-7</v>
      </c>
    </row>
    <row r="42" spans="1:6" x14ac:dyDescent="0.2">
      <c r="A42" s="2">
        <v>43496</v>
      </c>
      <c r="B42" s="3">
        <v>1.3169062286105406</v>
      </c>
      <c r="C42" s="4">
        <v>1.4</v>
      </c>
      <c r="D42" s="8">
        <f t="shared" si="0"/>
        <v>1.3902905168991434E-2</v>
      </c>
      <c r="E42" s="8">
        <f t="shared" si="1"/>
        <v>1.3406836542858142E-2</v>
      </c>
      <c r="F42" s="21">
        <f t="shared" si="2"/>
        <v>2.4608408183377145E-7</v>
      </c>
    </row>
    <row r="43" spans="1:6" x14ac:dyDescent="0.2">
      <c r="A43" s="2">
        <v>43496</v>
      </c>
      <c r="B43" s="3">
        <v>1.3169062286105406</v>
      </c>
      <c r="C43" s="4">
        <v>1.27</v>
      </c>
      <c r="D43" s="8">
        <f t="shared" si="0"/>
        <v>1.2620031356102198E-2</v>
      </c>
      <c r="E43" s="8">
        <f t="shared" si="1"/>
        <v>1.3406836542858142E-2</v>
      </c>
      <c r="F43" s="21">
        <f t="shared" si="2"/>
        <v>6.190624019060557E-7</v>
      </c>
    </row>
    <row r="44" spans="1:6" x14ac:dyDescent="0.2">
      <c r="A44" s="2">
        <v>43511</v>
      </c>
      <c r="B44" s="3">
        <v>1.3579739904175223</v>
      </c>
      <c r="C44" s="4">
        <v>1.46</v>
      </c>
      <c r="D44" s="8">
        <f t="shared" si="0"/>
        <v>1.4494446150452511E-2</v>
      </c>
      <c r="E44" s="8">
        <f t="shared" si="1"/>
        <v>1.3489322916178699E-2</v>
      </c>
      <c r="F44" s="21">
        <f t="shared" si="2"/>
        <v>1.0102727160770489E-6</v>
      </c>
    </row>
    <row r="45" spans="1:6" x14ac:dyDescent="0.2">
      <c r="A45" s="2">
        <v>43524</v>
      </c>
      <c r="B45" s="3">
        <v>1.3935660506502396</v>
      </c>
      <c r="C45" s="4">
        <v>1.42</v>
      </c>
      <c r="D45" s="8">
        <f t="shared" si="0"/>
        <v>1.4100124378781626E-2</v>
      </c>
      <c r="E45" s="8">
        <f t="shared" si="1"/>
        <v>1.3560566038581197E-2</v>
      </c>
      <c r="F45" s="21">
        <f t="shared" si="2"/>
        <v>2.9112320247984226E-7</v>
      </c>
    </row>
    <row r="46" spans="1:6" x14ac:dyDescent="0.2">
      <c r="A46" s="2">
        <v>43524</v>
      </c>
      <c r="B46" s="3">
        <v>1.3935660506502396</v>
      </c>
      <c r="C46" s="4">
        <v>1.28</v>
      </c>
      <c r="D46" s="8">
        <f t="shared" si="0"/>
        <v>1.2718772407774612E-2</v>
      </c>
      <c r="E46" s="8">
        <f t="shared" si="1"/>
        <v>1.3560566038581197E-2</v>
      </c>
      <c r="F46" s="21">
        <f t="shared" si="2"/>
        <v>7.0861651686653224E-7</v>
      </c>
    </row>
    <row r="47" spans="1:6" x14ac:dyDescent="0.2">
      <c r="A47" s="2">
        <v>43555</v>
      </c>
      <c r="B47" s="3">
        <v>1.4784394250513346</v>
      </c>
      <c r="C47" s="4">
        <v>1.41</v>
      </c>
      <c r="D47" s="8">
        <f t="shared" si="0"/>
        <v>1.4001519635813611E-2</v>
      </c>
      <c r="E47" s="8">
        <f t="shared" si="1"/>
        <v>1.3729534234237933E-2</v>
      </c>
      <c r="F47" s="21">
        <f t="shared" si="2"/>
        <v>7.397605867028274E-8</v>
      </c>
    </row>
    <row r="48" spans="1:6" x14ac:dyDescent="0.2">
      <c r="A48" s="2">
        <v>43555</v>
      </c>
      <c r="B48" s="3">
        <v>1.4784394250513346</v>
      </c>
      <c r="C48" s="4">
        <v>1.33</v>
      </c>
      <c r="D48" s="8">
        <f t="shared" si="0"/>
        <v>1.32123314721349E-2</v>
      </c>
      <c r="E48" s="8">
        <f t="shared" si="1"/>
        <v>1.3729534234237933E-2</v>
      </c>
      <c r="F48" s="21">
        <f t="shared" si="2"/>
        <v>2.6749869712700663E-7</v>
      </c>
    </row>
    <row r="49" spans="1:6" x14ac:dyDescent="0.2">
      <c r="A49" s="2">
        <v>43585</v>
      </c>
      <c r="B49" s="3">
        <v>1.5605749486652978</v>
      </c>
      <c r="C49" s="4">
        <v>1.4</v>
      </c>
      <c r="D49" s="8">
        <f t="shared" si="0"/>
        <v>1.3902905168991434E-2</v>
      </c>
      <c r="E49" s="8">
        <f t="shared" si="1"/>
        <v>1.389181699169703E-2</v>
      </c>
      <c r="F49" s="21">
        <f t="shared" si="2"/>
        <v>1.2294767571214146E-10</v>
      </c>
    </row>
    <row r="50" spans="1:6" x14ac:dyDescent="0.2">
      <c r="A50" s="2">
        <v>43585</v>
      </c>
      <c r="B50" s="3">
        <v>1.5605749486652978</v>
      </c>
      <c r="C50" s="4">
        <v>1.32</v>
      </c>
      <c r="D50" s="8">
        <f t="shared" si="0"/>
        <v>1.3113639145383204E-2</v>
      </c>
      <c r="E50" s="8">
        <f t="shared" si="1"/>
        <v>1.389181699169703E-2</v>
      </c>
      <c r="F50" s="21">
        <f t="shared" si="2"/>
        <v>6.0556076049362458E-7</v>
      </c>
    </row>
    <row r="51" spans="1:6" x14ac:dyDescent="0.2">
      <c r="A51" s="2">
        <v>43600</v>
      </c>
      <c r="B51" s="3">
        <v>1.6016427104722792</v>
      </c>
      <c r="C51" s="4">
        <v>1.45</v>
      </c>
      <c r="D51" s="8">
        <f t="shared" si="0"/>
        <v>1.4395880283732339E-2</v>
      </c>
      <c r="E51" s="8">
        <f t="shared" si="1"/>
        <v>1.3972502306652916E-2</v>
      </c>
      <c r="F51" s="21">
        <f t="shared" si="2"/>
        <v>1.7924891147586476E-7</v>
      </c>
    </row>
    <row r="52" spans="1:6" x14ac:dyDescent="0.2">
      <c r="A52" s="2">
        <v>43600</v>
      </c>
      <c r="B52" s="3">
        <v>1.6016427104722792</v>
      </c>
      <c r="C52" s="4">
        <v>1.38</v>
      </c>
      <c r="D52" s="8">
        <f t="shared" si="0"/>
        <v>1.3705647056111967E-2</v>
      </c>
      <c r="E52" s="8">
        <f t="shared" si="1"/>
        <v>1.3972502306652916E-2</v>
      </c>
      <c r="F52" s="21">
        <f t="shared" si="2"/>
        <v>7.1211724741272646E-8</v>
      </c>
    </row>
    <row r="53" spans="1:6" x14ac:dyDescent="0.2">
      <c r="A53" s="2">
        <v>43616</v>
      </c>
      <c r="B53" s="3">
        <v>1.6454483230663928</v>
      </c>
      <c r="C53" s="4">
        <v>1.44</v>
      </c>
      <c r="D53" s="8">
        <f t="shared" si="0"/>
        <v>1.4297304700824394E-2</v>
      </c>
      <c r="E53" s="8">
        <f t="shared" si="1"/>
        <v>1.4058231174658511E-2</v>
      </c>
      <c r="F53" s="21">
        <f t="shared" si="2"/>
        <v>5.7156150913389046E-8</v>
      </c>
    </row>
    <row r="54" spans="1:6" x14ac:dyDescent="0.2">
      <c r="A54" s="2">
        <v>43616</v>
      </c>
      <c r="B54" s="3">
        <v>1.6454483230663928</v>
      </c>
      <c r="C54" s="4">
        <v>1.34</v>
      </c>
      <c r="D54" s="8">
        <f t="shared" si="0"/>
        <v>1.3311014059672416E-2</v>
      </c>
      <c r="E54" s="8">
        <f t="shared" si="1"/>
        <v>1.4058231174658511E-2</v>
      </c>
      <c r="F54" s="21">
        <f t="shared" si="2"/>
        <v>5.5833341692814302E-7</v>
      </c>
    </row>
    <row r="55" spans="1:6" x14ac:dyDescent="0.2">
      <c r="A55" s="2">
        <v>43646</v>
      </c>
      <c r="B55" s="3">
        <v>1.7275838466803559</v>
      </c>
      <c r="C55" s="4">
        <v>1.42</v>
      </c>
      <c r="D55" s="8">
        <f t="shared" si="0"/>
        <v>1.4100124378781626E-2</v>
      </c>
      <c r="E55" s="8">
        <f t="shared" si="1"/>
        <v>1.4218038482413599E-2</v>
      </c>
      <c r="F55" s="21">
        <f t="shared" si="2"/>
        <v>1.390373583533167E-8</v>
      </c>
    </row>
    <row r="56" spans="1:6" x14ac:dyDescent="0.2">
      <c r="A56" s="2">
        <v>43646</v>
      </c>
      <c r="B56" s="3">
        <v>1.7275838466803559</v>
      </c>
      <c r="C56" s="4">
        <v>1.37</v>
      </c>
      <c r="D56" s="8">
        <f t="shared" si="0"/>
        <v>1.3607003406216947E-2</v>
      </c>
      <c r="E56" s="8">
        <f t="shared" si="1"/>
        <v>1.4218038482413599E-2</v>
      </c>
      <c r="F56" s="21">
        <f t="shared" si="2"/>
        <v>3.7336386434264896E-7</v>
      </c>
    </row>
    <row r="57" spans="1:6" x14ac:dyDescent="0.2">
      <c r="A57" s="2">
        <v>43677</v>
      </c>
      <c r="B57" s="3">
        <v>1.8124572210814511</v>
      </c>
      <c r="C57" s="4">
        <v>1.43</v>
      </c>
      <c r="D57" s="8">
        <f t="shared" si="0"/>
        <v>1.4198719399812928E-2</v>
      </c>
      <c r="E57" s="8">
        <f t="shared" si="1"/>
        <v>1.4381890748682045E-2</v>
      </c>
      <c r="F57" s="21">
        <f t="shared" si="2"/>
        <v>3.3551743046531751E-8</v>
      </c>
    </row>
    <row r="58" spans="1:6" x14ac:dyDescent="0.2">
      <c r="A58" s="2">
        <v>43677</v>
      </c>
      <c r="B58" s="3">
        <v>1.8124572210814511</v>
      </c>
      <c r="C58" s="4">
        <v>1.46</v>
      </c>
      <c r="D58" s="8">
        <f t="shared" si="0"/>
        <v>1.4494446150452511E-2</v>
      </c>
      <c r="E58" s="8">
        <f t="shared" si="1"/>
        <v>1.4381890748682045E-2</v>
      </c>
      <c r="F58" s="21">
        <f t="shared" si="2"/>
        <v>1.2668718467711055E-8</v>
      </c>
    </row>
    <row r="59" spans="1:6" x14ac:dyDescent="0.2">
      <c r="A59" s="2">
        <v>43692</v>
      </c>
      <c r="B59" s="3">
        <v>1.8535249828884326</v>
      </c>
      <c r="C59" s="4">
        <v>1.48</v>
      </c>
      <c r="D59" s="8">
        <f t="shared" si="0"/>
        <v>1.4691548742989682E-2</v>
      </c>
      <c r="E59" s="8">
        <f t="shared" si="1"/>
        <v>1.4460705737818507E-2</v>
      </c>
      <c r="F59" s="21">
        <f t="shared" si="2"/>
        <v>5.328849303645943E-8</v>
      </c>
    </row>
    <row r="60" spans="1:6" x14ac:dyDescent="0.2">
      <c r="A60" s="2">
        <v>43692</v>
      </c>
      <c r="B60" s="3">
        <v>1.8535249828884326</v>
      </c>
      <c r="C60" s="4">
        <v>1.44</v>
      </c>
      <c r="D60" s="8">
        <f t="shared" si="0"/>
        <v>1.4297304700824394E-2</v>
      </c>
      <c r="E60" s="8">
        <f t="shared" si="1"/>
        <v>1.4460705737818507E-2</v>
      </c>
      <c r="F60" s="21">
        <f t="shared" si="2"/>
        <v>2.6699898890751535E-8</v>
      </c>
    </row>
    <row r="61" spans="1:6" x14ac:dyDescent="0.2">
      <c r="A61" s="2">
        <v>43708</v>
      </c>
      <c r="B61" s="3">
        <v>1.8973305954825461</v>
      </c>
      <c r="C61" s="4">
        <v>1.44</v>
      </c>
      <c r="D61" s="8">
        <f t="shared" si="0"/>
        <v>1.4297304700824394E-2</v>
      </c>
      <c r="E61" s="8">
        <f t="shared" si="1"/>
        <v>1.4544438028235265E-2</v>
      </c>
      <c r="F61" s="21">
        <f t="shared" si="2"/>
        <v>6.1074881517168792E-8</v>
      </c>
    </row>
    <row r="62" spans="1:6" x14ac:dyDescent="0.2">
      <c r="A62" s="2">
        <v>43708</v>
      </c>
      <c r="B62" s="3">
        <v>1.8973305954825461</v>
      </c>
      <c r="C62" s="4">
        <v>1.47</v>
      </c>
      <c r="D62" s="8">
        <f t="shared" si="0"/>
        <v>1.4593002302900086E-2</v>
      </c>
      <c r="E62" s="8">
        <f t="shared" si="1"/>
        <v>1.4544438028235265E-2</v>
      </c>
      <c r="F62" s="21">
        <f t="shared" si="2"/>
        <v>2.3584887737202079E-9</v>
      </c>
    </row>
    <row r="63" spans="1:6" x14ac:dyDescent="0.2">
      <c r="A63" s="2">
        <v>43738</v>
      </c>
      <c r="B63" s="3">
        <v>1.9794661190965093</v>
      </c>
      <c r="C63" s="4">
        <v>1.46</v>
      </c>
      <c r="D63" s="8">
        <f t="shared" si="0"/>
        <v>1.4494446150452511E-2</v>
      </c>
      <c r="E63" s="8">
        <f t="shared" si="1"/>
        <v>1.4700497403280655E-2</v>
      </c>
      <c r="F63" s="21">
        <f t="shared" si="2"/>
        <v>4.2457118792047862E-8</v>
      </c>
    </row>
    <row r="64" spans="1:6" x14ac:dyDescent="0.2">
      <c r="A64" s="2">
        <v>43738</v>
      </c>
      <c r="B64" s="3">
        <v>1.9794661190965093</v>
      </c>
      <c r="C64" s="4">
        <v>1.5</v>
      </c>
      <c r="D64" s="8">
        <f t="shared" si="0"/>
        <v>1.4888612493750559E-2</v>
      </c>
      <c r="E64" s="8">
        <f t="shared" si="1"/>
        <v>1.4700497403280655E-2</v>
      </c>
      <c r="F64" s="21">
        <f t="shared" si="2"/>
        <v>3.5387287262499884E-8</v>
      </c>
    </row>
    <row r="65" spans="1:6" x14ac:dyDescent="0.2">
      <c r="A65" s="2">
        <v>43769</v>
      </c>
      <c r="B65" s="3">
        <v>2.0643394934976045</v>
      </c>
      <c r="C65" s="4">
        <v>1.48</v>
      </c>
      <c r="D65" s="8">
        <f t="shared" si="0"/>
        <v>1.4691548742989682E-2</v>
      </c>
      <c r="E65" s="8">
        <f t="shared" si="1"/>
        <v>1.4860470845357313E-2</v>
      </c>
      <c r="F65" s="21">
        <f t="shared" si="2"/>
        <v>2.8534676668300124E-8</v>
      </c>
    </row>
    <row r="66" spans="1:6" x14ac:dyDescent="0.2">
      <c r="A66" s="2">
        <v>43769</v>
      </c>
      <c r="B66" s="3">
        <v>2.0643394934976045</v>
      </c>
      <c r="C66" s="4">
        <v>1.52</v>
      </c>
      <c r="D66" s="8">
        <f t="shared" si="0"/>
        <v>1.5085637418040953E-2</v>
      </c>
      <c r="E66" s="8">
        <f t="shared" si="1"/>
        <v>1.4860470845357313E-2</v>
      </c>
      <c r="F66" s="21">
        <f t="shared" si="2"/>
        <v>5.0699985454097251E-8</v>
      </c>
    </row>
    <row r="67" spans="1:6" x14ac:dyDescent="0.2">
      <c r="A67" s="2">
        <v>43784</v>
      </c>
      <c r="B67" s="3">
        <v>2.1054072553045859</v>
      </c>
      <c r="C67" s="4">
        <v>1.46</v>
      </c>
      <c r="D67" s="8">
        <f t="shared" ref="D67:D130" si="3">LN(1+C67/100)</f>
        <v>1.4494446150452511E-2</v>
      </c>
      <c r="E67" s="8">
        <f t="shared" ref="E67:E130" si="4">$I$3+$I$4*B67+$I$5*B67^2+$I$6*B67^3</f>
        <v>1.493740680921307E-2</v>
      </c>
      <c r="F67" s="21">
        <f t="shared" ref="F67:F130" si="5">(D67-E67)^2</f>
        <v>1.9621414520958854E-7</v>
      </c>
    </row>
    <row r="68" spans="1:6" x14ac:dyDescent="0.2">
      <c r="A68" s="2">
        <v>43799</v>
      </c>
      <c r="B68" s="3">
        <v>2.1464750171115674</v>
      </c>
      <c r="C68" s="4">
        <v>1.48</v>
      </c>
      <c r="D68" s="8">
        <f t="shared" si="3"/>
        <v>1.4691548742989682E-2</v>
      </c>
      <c r="E68" s="8">
        <f t="shared" si="4"/>
        <v>1.5014035585426454E-2</v>
      </c>
      <c r="F68" s="21">
        <f t="shared" si="5"/>
        <v>1.039977635448392E-7</v>
      </c>
    </row>
    <row r="69" spans="1:6" x14ac:dyDescent="0.2">
      <c r="A69" s="2">
        <v>43799</v>
      </c>
      <c r="B69" s="3">
        <v>2.1464750171115674</v>
      </c>
      <c r="C69" s="4">
        <v>1.53</v>
      </c>
      <c r="D69" s="8">
        <f t="shared" si="3"/>
        <v>1.5184135325040055E-2</v>
      </c>
      <c r="E69" s="8">
        <f t="shared" si="4"/>
        <v>1.5014035585426454E-2</v>
      </c>
      <c r="F69" s="21">
        <f t="shared" si="5"/>
        <v>2.8933921416614933E-8</v>
      </c>
    </row>
    <row r="70" spans="1:6" x14ac:dyDescent="0.2">
      <c r="A70" s="2">
        <v>43814</v>
      </c>
      <c r="B70" s="3">
        <v>2.1875427789185489</v>
      </c>
      <c r="C70" s="4">
        <v>1.49</v>
      </c>
      <c r="D70" s="8">
        <f t="shared" si="3"/>
        <v>1.4790085472635345E-2</v>
      </c>
      <c r="E70" s="8">
        <f t="shared" si="4"/>
        <v>1.5090356942738159E-2</v>
      </c>
      <c r="F70" s="21">
        <f t="shared" si="5"/>
        <v>9.0162955757705032E-8</v>
      </c>
    </row>
    <row r="71" spans="1:6" x14ac:dyDescent="0.2">
      <c r="A71" s="2">
        <v>43830</v>
      </c>
      <c r="B71" s="3">
        <v>2.2313483915126624</v>
      </c>
      <c r="C71" s="4">
        <v>1.5</v>
      </c>
      <c r="D71" s="8">
        <f t="shared" si="3"/>
        <v>1.4888612493750559E-2</v>
      </c>
      <c r="E71" s="8">
        <f t="shared" si="4"/>
        <v>1.5171427286028773E-2</v>
      </c>
      <c r="F71" s="21">
        <f t="shared" si="5"/>
        <v>7.9984206731369635E-8</v>
      </c>
    </row>
    <row r="72" spans="1:6" x14ac:dyDescent="0.2">
      <c r="A72" s="2">
        <v>43830</v>
      </c>
      <c r="B72" s="3">
        <v>2.2313483915126624</v>
      </c>
      <c r="C72" s="4">
        <v>1.52</v>
      </c>
      <c r="D72" s="8">
        <f t="shared" si="3"/>
        <v>1.5085637418040953E-2</v>
      </c>
      <c r="E72" s="8">
        <f t="shared" si="4"/>
        <v>1.5171427286028773E-2</v>
      </c>
      <c r="F72" s="21">
        <f t="shared" si="5"/>
        <v>7.3599014493675512E-9</v>
      </c>
    </row>
    <row r="73" spans="1:6" x14ac:dyDescent="0.2">
      <c r="A73" s="2">
        <v>43861</v>
      </c>
      <c r="B73" s="3">
        <v>2.3162217659137578</v>
      </c>
      <c r="C73" s="4">
        <v>1.64</v>
      </c>
      <c r="D73" s="8">
        <f t="shared" si="3"/>
        <v>1.6266972463871938E-2</v>
      </c>
      <c r="E73" s="8">
        <f t="shared" si="4"/>
        <v>1.5327503925027004E-2</v>
      </c>
      <c r="F73" s="21">
        <f t="shared" si="5"/>
        <v>8.8260113547943633E-7</v>
      </c>
    </row>
    <row r="74" spans="1:6" x14ac:dyDescent="0.2">
      <c r="A74" s="2">
        <v>43861</v>
      </c>
      <c r="B74" s="3">
        <v>2.3162217659137578</v>
      </c>
      <c r="C74" s="4">
        <v>1.42</v>
      </c>
      <c r="D74" s="8">
        <f t="shared" si="3"/>
        <v>1.4100124378781626E-2</v>
      </c>
      <c r="E74" s="8">
        <f t="shared" si="4"/>
        <v>1.5327503925027004E-2</v>
      </c>
      <c r="F74" s="21">
        <f t="shared" si="5"/>
        <v>1.5064605505415094E-6</v>
      </c>
    </row>
    <row r="75" spans="1:6" x14ac:dyDescent="0.2">
      <c r="A75" s="2">
        <v>43890</v>
      </c>
      <c r="B75" s="3">
        <v>2.3956194387405887</v>
      </c>
      <c r="C75" s="4">
        <v>1.55</v>
      </c>
      <c r="D75" s="8">
        <f t="shared" si="3"/>
        <v>1.5381102038302391E-2</v>
      </c>
      <c r="E75" s="8">
        <f t="shared" si="4"/>
        <v>1.5472318760729553E-2</v>
      </c>
      <c r="F75" s="21">
        <f t="shared" si="5"/>
        <v>8.3204904503538027E-9</v>
      </c>
    </row>
    <row r="76" spans="1:6" x14ac:dyDescent="0.2">
      <c r="A76" s="2">
        <v>43921</v>
      </c>
      <c r="B76" s="3">
        <v>2.4804928131416837</v>
      </c>
      <c r="C76" s="4">
        <v>1.65</v>
      </c>
      <c r="D76" s="8">
        <f t="shared" si="3"/>
        <v>1.636535408626423E-2</v>
      </c>
      <c r="E76" s="8">
        <f t="shared" si="4"/>
        <v>1.5625844320248106E-2</v>
      </c>
      <c r="F76" s="21">
        <f t="shared" si="5"/>
        <v>5.4687469403322371E-7</v>
      </c>
    </row>
    <row r="77" spans="1:6" x14ac:dyDescent="0.2">
      <c r="A77" s="2">
        <v>43921</v>
      </c>
      <c r="B77" s="3">
        <v>2.4804928131416837</v>
      </c>
      <c r="C77" s="4">
        <v>1.56</v>
      </c>
      <c r="D77" s="8">
        <f t="shared" si="3"/>
        <v>1.5479570848386375E-2</v>
      </c>
      <c r="E77" s="8">
        <f t="shared" si="4"/>
        <v>1.5625844320248106E-2</v>
      </c>
      <c r="F77" s="21">
        <f t="shared" si="5"/>
        <v>2.139592857048456E-8</v>
      </c>
    </row>
    <row r="78" spans="1:6" x14ac:dyDescent="0.2">
      <c r="A78" s="2">
        <v>43951</v>
      </c>
      <c r="B78" s="3">
        <v>2.5626283367556466</v>
      </c>
      <c r="C78" s="4">
        <v>1.69</v>
      </c>
      <c r="D78" s="8">
        <f t="shared" si="3"/>
        <v>1.6758783814954624E-2</v>
      </c>
      <c r="E78" s="8">
        <f t="shared" si="4"/>
        <v>1.5773159644031552E-2</v>
      </c>
      <c r="F78" s="21">
        <f t="shared" si="5"/>
        <v>9.7145500630779248E-7</v>
      </c>
    </row>
    <row r="79" spans="1:6" x14ac:dyDescent="0.2">
      <c r="A79" s="2">
        <v>43982</v>
      </c>
      <c r="B79" s="3">
        <v>2.647501711156742</v>
      </c>
      <c r="C79" s="4">
        <v>1.71</v>
      </c>
      <c r="D79" s="8">
        <f t="shared" si="3"/>
        <v>1.6955440649413369E-2</v>
      </c>
      <c r="E79" s="8">
        <f t="shared" si="4"/>
        <v>1.5924083766868196E-2</v>
      </c>
      <c r="F79" s="21">
        <f t="shared" si="5"/>
        <v>1.0636970191732978E-6</v>
      </c>
    </row>
    <row r="80" spans="1:6" x14ac:dyDescent="0.2">
      <c r="A80" s="2">
        <v>44012</v>
      </c>
      <c r="B80" s="3">
        <v>2.729637234770705</v>
      </c>
      <c r="C80" s="4">
        <v>1.56</v>
      </c>
      <c r="D80" s="8">
        <f t="shared" si="3"/>
        <v>1.5479570848386375E-2</v>
      </c>
      <c r="E80" s="8">
        <f t="shared" si="4"/>
        <v>1.6068877746766991E-2</v>
      </c>
      <c r="F80" s="21">
        <f t="shared" si="5"/>
        <v>3.4728262047898162E-7</v>
      </c>
    </row>
    <row r="81" spans="1:6" x14ac:dyDescent="0.2">
      <c r="A81" s="2">
        <v>44012</v>
      </c>
      <c r="B81" s="3">
        <v>2.729637234770705</v>
      </c>
      <c r="C81" s="4">
        <v>1.6</v>
      </c>
      <c r="D81" s="8">
        <f t="shared" si="3"/>
        <v>1.5873349156290163E-2</v>
      </c>
      <c r="E81" s="8">
        <f t="shared" si="4"/>
        <v>1.6068877746766991E-2</v>
      </c>
      <c r="F81" s="21">
        <f t="shared" si="5"/>
        <v>3.8231429693854928E-8</v>
      </c>
    </row>
    <row r="82" spans="1:6" x14ac:dyDescent="0.2">
      <c r="A82" s="2">
        <v>44043</v>
      </c>
      <c r="B82" s="3">
        <v>2.8145106091718</v>
      </c>
      <c r="C82" s="4">
        <v>1.57</v>
      </c>
      <c r="D82" s="8">
        <f t="shared" si="3"/>
        <v>1.5578029963318462E-2</v>
      </c>
      <c r="E82" s="8">
        <f t="shared" si="4"/>
        <v>1.6217192528923945E-2</v>
      </c>
      <c r="F82" s="21">
        <f t="shared" si="5"/>
        <v>4.0852878527138338E-7</v>
      </c>
    </row>
    <row r="83" spans="1:6" x14ac:dyDescent="0.2">
      <c r="A83" s="2">
        <v>44043</v>
      </c>
      <c r="B83" s="3">
        <v>2.8145106091718</v>
      </c>
      <c r="C83" s="4">
        <v>1.63</v>
      </c>
      <c r="D83" s="8">
        <f t="shared" si="3"/>
        <v>1.6168581161583689E-2</v>
      </c>
      <c r="E83" s="8">
        <f t="shared" si="4"/>
        <v>1.6217192528923945E-2</v>
      </c>
      <c r="F83" s="21">
        <f t="shared" si="5"/>
        <v>2.3630650346893003E-9</v>
      </c>
    </row>
    <row r="84" spans="1:6" x14ac:dyDescent="0.2">
      <c r="A84" s="2">
        <v>44074</v>
      </c>
      <c r="B84" s="3">
        <v>2.8993839835728954</v>
      </c>
      <c r="C84" s="4">
        <v>1.6</v>
      </c>
      <c r="D84" s="8">
        <f t="shared" si="3"/>
        <v>1.5873349156290163E-2</v>
      </c>
      <c r="E84" s="8">
        <f t="shared" si="4"/>
        <v>1.6364178223651143E-2</v>
      </c>
      <c r="F84" s="21">
        <f t="shared" si="5"/>
        <v>2.4091317336644903E-7</v>
      </c>
    </row>
    <row r="85" spans="1:6" x14ac:dyDescent="0.2">
      <c r="A85" s="2">
        <v>44104</v>
      </c>
      <c r="B85" s="3">
        <v>2.9815195071868583</v>
      </c>
      <c r="C85" s="4">
        <v>1.74</v>
      </c>
      <c r="D85" s="8">
        <f t="shared" si="3"/>
        <v>1.7250353406527672E-2</v>
      </c>
      <c r="E85" s="8">
        <f t="shared" si="4"/>
        <v>1.6505155053387482E-2</v>
      </c>
      <c r="F85" s="21">
        <f t="shared" si="5"/>
        <v>5.5532058552285092E-7</v>
      </c>
    </row>
    <row r="86" spans="1:6" x14ac:dyDescent="0.2">
      <c r="A86" s="2">
        <v>44104</v>
      </c>
      <c r="B86" s="3">
        <v>2.9815195071868583</v>
      </c>
      <c r="C86" s="4">
        <v>1.64</v>
      </c>
      <c r="D86" s="8">
        <f t="shared" si="3"/>
        <v>1.6266972463871938E-2</v>
      </c>
      <c r="E86" s="8">
        <f t="shared" si="4"/>
        <v>1.6505155053387482E-2</v>
      </c>
      <c r="F86" s="21">
        <f t="shared" si="5"/>
        <v>5.6730945948330126E-8</v>
      </c>
    </row>
    <row r="87" spans="1:6" x14ac:dyDescent="0.2">
      <c r="A87" s="2">
        <v>44135</v>
      </c>
      <c r="B87" s="3">
        <v>3.0663928815879533</v>
      </c>
      <c r="C87" s="4">
        <v>1.62</v>
      </c>
      <c r="D87" s="8">
        <f t="shared" si="3"/>
        <v>1.607018017749446E-2</v>
      </c>
      <c r="E87" s="8">
        <f t="shared" si="4"/>
        <v>1.664951948665146E-2</v>
      </c>
      <c r="F87" s="21">
        <f t="shared" si="5"/>
        <v>3.3563403513451028E-7</v>
      </c>
    </row>
    <row r="88" spans="1:6" x14ac:dyDescent="0.2">
      <c r="A88" s="2">
        <v>44150</v>
      </c>
      <c r="B88" s="3">
        <v>3.1074606433949348</v>
      </c>
      <c r="C88" s="4">
        <v>1.7</v>
      </c>
      <c r="D88" s="8">
        <f t="shared" si="3"/>
        <v>1.6857117066422806E-2</v>
      </c>
      <c r="E88" s="8">
        <f t="shared" si="4"/>
        <v>1.6718894052125937E-2</v>
      </c>
      <c r="F88" s="21">
        <f t="shared" si="5"/>
        <v>1.9105601681312471E-8</v>
      </c>
    </row>
    <row r="89" spans="1:6" x14ac:dyDescent="0.2">
      <c r="A89" s="2">
        <v>44165</v>
      </c>
      <c r="B89" s="3">
        <v>3.1485284052019167</v>
      </c>
      <c r="C89" s="4">
        <v>1.65</v>
      </c>
      <c r="D89" s="8">
        <f t="shared" si="3"/>
        <v>1.636535408626423E-2</v>
      </c>
      <c r="E89" s="8">
        <f t="shared" si="4"/>
        <v>1.6787955787230916E-2</v>
      </c>
      <c r="F89" s="21">
        <f t="shared" si="5"/>
        <v>1.7859219765993598E-7</v>
      </c>
    </row>
    <row r="90" spans="1:6" x14ac:dyDescent="0.2">
      <c r="A90" s="2">
        <v>44165</v>
      </c>
      <c r="B90" s="3">
        <v>3.1485284052019167</v>
      </c>
      <c r="C90" s="4">
        <v>1.65</v>
      </c>
      <c r="D90" s="8">
        <f t="shared" si="3"/>
        <v>1.636535408626423E-2</v>
      </c>
      <c r="E90" s="8">
        <f t="shared" si="4"/>
        <v>1.6787955787230916E-2</v>
      </c>
      <c r="F90" s="21">
        <f t="shared" si="5"/>
        <v>1.7859219765993598E-7</v>
      </c>
    </row>
    <row r="91" spans="1:6" x14ac:dyDescent="0.2">
      <c r="A91" s="2">
        <v>44196</v>
      </c>
      <c r="B91" s="3">
        <v>3.2334017796030117</v>
      </c>
      <c r="C91" s="4">
        <v>1.67</v>
      </c>
      <c r="D91" s="8">
        <f t="shared" si="3"/>
        <v>1.656208829897823E-2</v>
      </c>
      <c r="E91" s="8">
        <f t="shared" si="4"/>
        <v>1.6929691055033901E-2</v>
      </c>
      <c r="F91" s="21">
        <f t="shared" si="5"/>
        <v>1.351317862597252E-7</v>
      </c>
    </row>
    <row r="92" spans="1:6" x14ac:dyDescent="0.2">
      <c r="A92" s="2">
        <v>44196</v>
      </c>
      <c r="B92" s="3">
        <v>3.2334017796030117</v>
      </c>
      <c r="C92" s="4">
        <v>1.67</v>
      </c>
      <c r="D92" s="8">
        <f t="shared" si="3"/>
        <v>1.656208829897823E-2</v>
      </c>
      <c r="E92" s="8">
        <f t="shared" si="4"/>
        <v>1.6929691055033901E-2</v>
      </c>
      <c r="F92" s="21">
        <f t="shared" si="5"/>
        <v>1.351317862597252E-7</v>
      </c>
    </row>
    <row r="93" spans="1:6" x14ac:dyDescent="0.2">
      <c r="A93" s="2">
        <v>44227</v>
      </c>
      <c r="B93" s="3">
        <v>3.3182751540041067</v>
      </c>
      <c r="C93" s="4">
        <v>1.72</v>
      </c>
      <c r="D93" s="8">
        <f t="shared" si="3"/>
        <v>1.7053754565827622E-2</v>
      </c>
      <c r="E93" s="8">
        <f t="shared" si="4"/>
        <v>1.7070087160518266E-2</v>
      </c>
      <c r="F93" s="21">
        <f t="shared" si="5"/>
        <v>2.667536493288786E-10</v>
      </c>
    </row>
    <row r="94" spans="1:6" x14ac:dyDescent="0.2">
      <c r="A94" s="2">
        <v>44255</v>
      </c>
      <c r="B94" s="3">
        <v>3.3949349760438055</v>
      </c>
      <c r="C94" s="4">
        <v>1.73</v>
      </c>
      <c r="D94" s="8">
        <f t="shared" si="3"/>
        <v>1.7152058817565659E-2</v>
      </c>
      <c r="E94" s="8">
        <f t="shared" si="4"/>
        <v>1.7195743809580024E-2</v>
      </c>
      <c r="F94" s="21">
        <f t="shared" si="5"/>
        <v>1.9083785272951498E-9</v>
      </c>
    </row>
    <row r="95" spans="1:6" x14ac:dyDescent="0.2">
      <c r="A95" s="2">
        <v>44286</v>
      </c>
      <c r="B95" s="3">
        <v>3.4798083504449009</v>
      </c>
      <c r="C95" s="4">
        <v>1.75</v>
      </c>
      <c r="D95" s="8">
        <f t="shared" si="3"/>
        <v>1.7348638334613073E-2</v>
      </c>
      <c r="E95" s="8">
        <f t="shared" si="4"/>
        <v>1.73335855471369E-2</v>
      </c>
      <c r="F95" s="21">
        <f t="shared" si="5"/>
        <v>2.2658641080281823E-10</v>
      </c>
    </row>
    <row r="96" spans="1:6" x14ac:dyDescent="0.2">
      <c r="A96" s="2">
        <v>44316</v>
      </c>
      <c r="B96" s="3">
        <v>3.5619438740588638</v>
      </c>
      <c r="C96" s="4">
        <v>1.73</v>
      </c>
      <c r="D96" s="8">
        <f t="shared" si="3"/>
        <v>1.7152058817565659E-2</v>
      </c>
      <c r="E96" s="8">
        <f t="shared" si="4"/>
        <v>1.7465700094306015E-2</v>
      </c>
      <c r="F96" s="21">
        <f t="shared" si="5"/>
        <v>9.837085047532073E-8</v>
      </c>
    </row>
    <row r="97" spans="1:6" x14ac:dyDescent="0.2">
      <c r="A97" s="2">
        <v>44347</v>
      </c>
      <c r="B97" s="3">
        <v>3.6468172484599588</v>
      </c>
      <c r="C97" s="4">
        <v>1.76</v>
      </c>
      <c r="D97" s="8">
        <f t="shared" si="3"/>
        <v>1.7446913603720703E-2</v>
      </c>
      <c r="E97" s="8">
        <f t="shared" si="4"/>
        <v>1.7600893100768056E-2</v>
      </c>
      <c r="F97" s="21">
        <f t="shared" si="5"/>
        <v>2.3709685510955851E-8</v>
      </c>
    </row>
    <row r="98" spans="1:6" x14ac:dyDescent="0.2">
      <c r="A98" s="2">
        <v>44377</v>
      </c>
      <c r="B98" s="3">
        <v>3.7289527720739222</v>
      </c>
      <c r="C98" s="4">
        <v>1.75</v>
      </c>
      <c r="D98" s="8">
        <f t="shared" si="3"/>
        <v>1.7348638334613073E-2</v>
      </c>
      <c r="E98" s="8">
        <f t="shared" si="4"/>
        <v>1.7730440535265832E-2</v>
      </c>
      <c r="F98" s="21">
        <f t="shared" si="5"/>
        <v>1.4577292042328951E-7</v>
      </c>
    </row>
    <row r="99" spans="1:6" x14ac:dyDescent="0.2">
      <c r="A99" s="2">
        <v>44408</v>
      </c>
      <c r="B99" s="3">
        <v>3.8138261464750172</v>
      </c>
      <c r="C99" s="4">
        <v>1.78</v>
      </c>
      <c r="D99" s="8">
        <f t="shared" si="3"/>
        <v>1.7643435172595281E-2</v>
      </c>
      <c r="E99" s="8">
        <f t="shared" si="4"/>
        <v>1.7862976906635259E-2</v>
      </c>
      <c r="F99" s="21">
        <f t="shared" si="5"/>
        <v>4.8198572985280559E-8</v>
      </c>
    </row>
    <row r="100" spans="1:6" x14ac:dyDescent="0.2">
      <c r="A100" s="2">
        <v>44439</v>
      </c>
      <c r="B100" s="3">
        <v>3.8986995208761122</v>
      </c>
      <c r="C100" s="4">
        <v>1.91</v>
      </c>
      <c r="D100" s="8">
        <f t="shared" si="3"/>
        <v>1.8919884852510768E-2</v>
      </c>
      <c r="E100" s="8">
        <f t="shared" si="4"/>
        <v>1.7994160155709354E-2</v>
      </c>
      <c r="F100" s="21">
        <f t="shared" si="5"/>
        <v>8.5696621426807074E-7</v>
      </c>
    </row>
    <row r="101" spans="1:6" x14ac:dyDescent="0.2">
      <c r="A101" s="2">
        <v>44500</v>
      </c>
      <c r="B101" s="3">
        <v>4.0657084188911705</v>
      </c>
      <c r="C101" s="4">
        <v>1.84</v>
      </c>
      <c r="D101" s="8">
        <f t="shared" si="3"/>
        <v>1.8232768261059684E-2</v>
      </c>
      <c r="E101" s="8">
        <f t="shared" si="4"/>
        <v>1.8248336104908575E-2</v>
      </c>
      <c r="F101" s="21">
        <f t="shared" si="5"/>
        <v>2.4235776210345715E-10</v>
      </c>
    </row>
    <row r="102" spans="1:6" x14ac:dyDescent="0.2">
      <c r="A102" s="2">
        <v>44500</v>
      </c>
      <c r="B102" s="3">
        <v>4.0657084188911705</v>
      </c>
      <c r="C102" s="4">
        <v>1.93</v>
      </c>
      <c r="D102" s="8">
        <f t="shared" si="3"/>
        <v>1.9116117192230143E-2</v>
      </c>
      <c r="E102" s="8">
        <f t="shared" si="4"/>
        <v>1.8248336104908575E-2</v>
      </c>
      <c r="F102" s="21">
        <f t="shared" si="5"/>
        <v>7.530440155130031E-7</v>
      </c>
    </row>
    <row r="103" spans="1:6" x14ac:dyDescent="0.2">
      <c r="A103" s="2">
        <v>44530</v>
      </c>
      <c r="B103" s="3">
        <v>4.1478439425051334</v>
      </c>
      <c r="C103" s="4">
        <v>1.85</v>
      </c>
      <c r="D103" s="8">
        <f t="shared" si="3"/>
        <v>1.8330956684723419E-2</v>
      </c>
      <c r="E103" s="8">
        <f t="shared" si="4"/>
        <v>1.8371411062966272E-2</v>
      </c>
      <c r="F103" s="21">
        <f t="shared" si="5"/>
        <v>1.6365567190157778E-9</v>
      </c>
    </row>
    <row r="104" spans="1:6" x14ac:dyDescent="0.2">
      <c r="A104" s="2">
        <v>44530</v>
      </c>
      <c r="B104" s="3">
        <v>4.1478439425051334</v>
      </c>
      <c r="C104" s="4">
        <v>1.92</v>
      </c>
      <c r="D104" s="8">
        <f t="shared" si="3"/>
        <v>1.901800583576195E-2</v>
      </c>
      <c r="E104" s="8">
        <f t="shared" si="4"/>
        <v>1.8371411062966272E-2</v>
      </c>
      <c r="F104" s="21">
        <f t="shared" si="5"/>
        <v>4.1808480020669509E-7</v>
      </c>
    </row>
    <row r="105" spans="1:6" x14ac:dyDescent="0.2">
      <c r="A105" s="2">
        <v>44561</v>
      </c>
      <c r="B105" s="3">
        <v>4.2327173169062284</v>
      </c>
      <c r="C105" s="4">
        <v>1.87</v>
      </c>
      <c r="D105" s="8">
        <f t="shared" si="3"/>
        <v>1.852730461388356E-2</v>
      </c>
      <c r="E105" s="8">
        <f t="shared" si="4"/>
        <v>1.8497249296290305E-2</v>
      </c>
      <c r="F105" s="21">
        <f t="shared" si="5"/>
        <v>9.0332211563141348E-10</v>
      </c>
    </row>
    <row r="106" spans="1:6" x14ac:dyDescent="0.2">
      <c r="A106" s="2">
        <v>44561</v>
      </c>
      <c r="B106" s="3">
        <v>4.2327173169062284</v>
      </c>
      <c r="C106" s="4">
        <v>1.93</v>
      </c>
      <c r="D106" s="8">
        <f t="shared" si="3"/>
        <v>1.9116117192230143E-2</v>
      </c>
      <c r="E106" s="8">
        <f t="shared" si="4"/>
        <v>1.8497249296290305E-2</v>
      </c>
      <c r="F106" s="21">
        <f t="shared" si="5"/>
        <v>3.8299747262500255E-7</v>
      </c>
    </row>
    <row r="107" spans="1:6" x14ac:dyDescent="0.2">
      <c r="A107" s="2">
        <v>44592</v>
      </c>
      <c r="B107" s="3">
        <v>4.3175906913073234</v>
      </c>
      <c r="C107" s="4">
        <v>1.88</v>
      </c>
      <c r="D107" s="8">
        <f t="shared" si="3"/>
        <v>1.862546412316482E-2</v>
      </c>
      <c r="E107" s="8">
        <f t="shared" si="4"/>
        <v>1.8621724332430138E-2</v>
      </c>
      <c r="F107" s="21">
        <f t="shared" si="5"/>
        <v>1.3986034739211276E-11</v>
      </c>
    </row>
    <row r="108" spans="1:6" x14ac:dyDescent="0.2">
      <c r="A108" s="2">
        <v>44592</v>
      </c>
      <c r="B108" s="3">
        <v>4.3175906913073234</v>
      </c>
      <c r="C108" s="4">
        <v>1.94</v>
      </c>
      <c r="D108" s="8">
        <f t="shared" si="3"/>
        <v>1.9214218923804371E-2</v>
      </c>
      <c r="E108" s="8">
        <f t="shared" si="4"/>
        <v>1.8621724332430138E-2</v>
      </c>
      <c r="F108" s="21">
        <f t="shared" si="5"/>
        <v>3.5104984080771967E-7</v>
      </c>
    </row>
    <row r="109" spans="1:6" x14ac:dyDescent="0.2">
      <c r="A109" s="2">
        <v>44607</v>
      </c>
      <c r="B109" s="3">
        <v>4.3586584531143053</v>
      </c>
      <c r="C109" s="4">
        <v>1.89</v>
      </c>
      <c r="D109" s="8">
        <f t="shared" si="3"/>
        <v>1.872361399810251E-2</v>
      </c>
      <c r="E109" s="8">
        <f t="shared" si="4"/>
        <v>1.8681464192663279E-2</v>
      </c>
      <c r="F109" s="21">
        <f t="shared" si="5"/>
        <v>1.7766060985650223E-9</v>
      </c>
    </row>
    <row r="110" spans="1:6" x14ac:dyDescent="0.2">
      <c r="A110" s="2">
        <v>44620</v>
      </c>
      <c r="B110" s="3">
        <v>4.3942505133470222</v>
      </c>
      <c r="C110" s="4">
        <v>1.9</v>
      </c>
      <c r="D110" s="8">
        <f t="shared" si="3"/>
        <v>1.8821754240587667E-2</v>
      </c>
      <c r="E110" s="8">
        <f t="shared" si="4"/>
        <v>1.8732980002313927E-2</v>
      </c>
      <c r="F110" s="21">
        <f t="shared" si="5"/>
        <v>7.8808653810829085E-9</v>
      </c>
    </row>
    <row r="111" spans="1:6" x14ac:dyDescent="0.2">
      <c r="A111" s="2">
        <v>44651</v>
      </c>
      <c r="B111" s="3">
        <v>4.4791238877481181</v>
      </c>
      <c r="C111" s="4">
        <v>1.9</v>
      </c>
      <c r="D111" s="8">
        <f t="shared" si="3"/>
        <v>1.8821754240587667E-2</v>
      </c>
      <c r="E111" s="8">
        <f t="shared" si="4"/>
        <v>1.8854854926749841E-2</v>
      </c>
      <c r="F111" s="21">
        <f t="shared" si="5"/>
        <v>1.0956554244066978E-9</v>
      </c>
    </row>
    <row r="112" spans="1:6" x14ac:dyDescent="0.2">
      <c r="A112" s="2">
        <v>44681</v>
      </c>
      <c r="B112" s="3">
        <v>4.561259411362081</v>
      </c>
      <c r="C112" s="4">
        <v>1.91</v>
      </c>
      <c r="D112" s="8">
        <f t="shared" si="3"/>
        <v>1.8919884852510768E-2</v>
      </c>
      <c r="E112" s="8">
        <f t="shared" si="4"/>
        <v>1.8971494834892414E-2</v>
      </c>
      <c r="F112" s="21">
        <f t="shared" si="5"/>
        <v>2.6635902814337955E-9</v>
      </c>
    </row>
    <row r="113" spans="1:6" x14ac:dyDescent="0.2">
      <c r="A113" s="2">
        <v>44696</v>
      </c>
      <c r="B113" s="3">
        <v>4.602327173169062</v>
      </c>
      <c r="C113" s="4">
        <v>1.92</v>
      </c>
      <c r="D113" s="8">
        <f t="shared" si="3"/>
        <v>1.901800583576195E-2</v>
      </c>
      <c r="E113" s="8">
        <f t="shared" si="4"/>
        <v>1.9029333379169826E-2</v>
      </c>
      <c r="F113" s="21">
        <f t="shared" si="5"/>
        <v>1.2831323965731957E-10</v>
      </c>
    </row>
    <row r="114" spans="1:6" x14ac:dyDescent="0.2">
      <c r="A114" s="2">
        <v>44712</v>
      </c>
      <c r="B114" s="3">
        <v>4.646132785763176</v>
      </c>
      <c r="C114" s="4">
        <v>1.92</v>
      </c>
      <c r="D114" s="8">
        <f t="shared" si="3"/>
        <v>1.901800583576195E-2</v>
      </c>
      <c r="E114" s="8">
        <f t="shared" si="4"/>
        <v>1.9090673733820566E-2</v>
      </c>
      <c r="F114" s="21">
        <f t="shared" si="5"/>
        <v>5.2806234082573397E-9</v>
      </c>
    </row>
    <row r="115" spans="1:6" x14ac:dyDescent="0.2">
      <c r="A115" s="2">
        <v>44742</v>
      </c>
      <c r="B115" s="3">
        <v>4.7282683093771389</v>
      </c>
      <c r="C115" s="4">
        <v>1.93</v>
      </c>
      <c r="D115" s="8">
        <f t="shared" si="3"/>
        <v>1.9116117192230143E-2</v>
      </c>
      <c r="E115" s="8">
        <f t="shared" si="4"/>
        <v>1.9204700760505101E-2</v>
      </c>
      <c r="F115" s="21">
        <f t="shared" si="5"/>
        <v>7.8470485683241554E-9</v>
      </c>
    </row>
    <row r="116" spans="1:6" x14ac:dyDescent="0.2">
      <c r="A116" s="2">
        <v>44773</v>
      </c>
      <c r="B116" s="3">
        <v>4.8131416837782339</v>
      </c>
      <c r="C116" s="4">
        <v>1.94</v>
      </c>
      <c r="D116" s="8">
        <f t="shared" si="3"/>
        <v>1.9214218923804371E-2</v>
      </c>
      <c r="E116" s="8">
        <f t="shared" si="4"/>
        <v>1.9321175729927722E-2</v>
      </c>
      <c r="F116" s="21">
        <f t="shared" si="5"/>
        <v>1.1439758376107973E-8</v>
      </c>
    </row>
    <row r="117" spans="1:6" x14ac:dyDescent="0.2">
      <c r="A117" s="2">
        <v>44804</v>
      </c>
      <c r="B117" s="3">
        <v>4.8980150581793289</v>
      </c>
      <c r="C117" s="4">
        <v>1.95</v>
      </c>
      <c r="D117" s="8">
        <f t="shared" si="3"/>
        <v>1.9312311032372884E-2</v>
      </c>
      <c r="E117" s="8">
        <f t="shared" si="4"/>
        <v>1.9436273542189419E-2</v>
      </c>
      <c r="F117" s="21">
        <f t="shared" si="5"/>
        <v>1.5366703840014415E-8</v>
      </c>
    </row>
    <row r="118" spans="1:6" x14ac:dyDescent="0.2">
      <c r="A118" s="2">
        <v>44834</v>
      </c>
      <c r="B118" s="3">
        <v>4.9801505817932918</v>
      </c>
      <c r="C118" s="4">
        <v>1.96</v>
      </c>
      <c r="D118" s="8">
        <f t="shared" si="3"/>
        <v>1.9410393519823387E-2</v>
      </c>
      <c r="E118" s="8">
        <f t="shared" si="4"/>
        <v>1.9546345362043412E-2</v>
      </c>
      <c r="F118" s="21">
        <f t="shared" si="5"/>
        <v>1.84829034030186E-8</v>
      </c>
    </row>
    <row r="119" spans="1:6" x14ac:dyDescent="0.2">
      <c r="A119" s="2">
        <v>44880</v>
      </c>
      <c r="B119" s="3">
        <v>5.1060917180013687</v>
      </c>
      <c r="C119" s="4">
        <v>1.99</v>
      </c>
      <c r="D119" s="8">
        <f t="shared" si="3"/>
        <v>1.9704583274335431E-2</v>
      </c>
      <c r="E119" s="8">
        <f t="shared" si="4"/>
        <v>1.9712609243072495E-2</v>
      </c>
      <c r="F119" s="21">
        <f t="shared" si="5"/>
        <v>6.4416174168337856E-11</v>
      </c>
    </row>
    <row r="120" spans="1:6" x14ac:dyDescent="0.2">
      <c r="A120" s="2">
        <v>44895</v>
      </c>
      <c r="B120" s="3">
        <v>5.1471594798083506</v>
      </c>
      <c r="C120" s="4">
        <v>1.97</v>
      </c>
      <c r="D120" s="8">
        <f t="shared" si="3"/>
        <v>1.9508466388043013E-2</v>
      </c>
      <c r="E120" s="8">
        <f t="shared" si="4"/>
        <v>1.9766167077139764E-2</v>
      </c>
      <c r="F120" s="21">
        <f t="shared" si="5"/>
        <v>6.6409645160940568E-8</v>
      </c>
    </row>
    <row r="121" spans="1:6" x14ac:dyDescent="0.2">
      <c r="A121" s="2">
        <v>44926</v>
      </c>
      <c r="B121" s="3">
        <v>5.2320328542094456</v>
      </c>
      <c r="C121" s="4">
        <v>1.97</v>
      </c>
      <c r="D121" s="8">
        <f t="shared" si="3"/>
        <v>1.9508466388043013E-2</v>
      </c>
      <c r="E121" s="8">
        <f t="shared" si="4"/>
        <v>1.9875825284825566E-2</v>
      </c>
      <c r="F121" s="21">
        <f t="shared" si="5"/>
        <v>1.3495255904529418E-7</v>
      </c>
    </row>
    <row r="122" spans="1:6" x14ac:dyDescent="0.2">
      <c r="A122" s="2">
        <v>45046</v>
      </c>
      <c r="B122" s="3">
        <v>5.5605749486652973</v>
      </c>
      <c r="C122" s="4">
        <v>2.0699999999999998</v>
      </c>
      <c r="D122" s="8">
        <f t="shared" si="3"/>
        <v>2.0488666427315602E-2</v>
      </c>
      <c r="E122" s="8">
        <f t="shared" si="4"/>
        <v>2.0287211873108803E-2</v>
      </c>
      <c r="F122" s="21">
        <f t="shared" si="5"/>
        <v>4.0583937410660007E-8</v>
      </c>
    </row>
    <row r="123" spans="1:6" x14ac:dyDescent="0.2">
      <c r="A123" s="2">
        <v>45061</v>
      </c>
      <c r="B123" s="3">
        <v>5.6016427104722792</v>
      </c>
      <c r="C123" s="4">
        <v>2.0699999999999998</v>
      </c>
      <c r="D123" s="8">
        <f t="shared" si="3"/>
        <v>2.0488666427315602E-2</v>
      </c>
      <c r="E123" s="8">
        <f t="shared" si="4"/>
        <v>2.0337167725702078E-2</v>
      </c>
      <c r="F123" s="21">
        <f t="shared" si="5"/>
        <v>2.2951856590583621E-8</v>
      </c>
    </row>
    <row r="124" spans="1:6" x14ac:dyDescent="0.2">
      <c r="A124" s="2">
        <v>45153</v>
      </c>
      <c r="B124" s="3">
        <v>5.8535249828884321</v>
      </c>
      <c r="C124" s="4">
        <v>2.09</v>
      </c>
      <c r="D124" s="8">
        <f t="shared" si="3"/>
        <v>2.0684591192832603E-2</v>
      </c>
      <c r="E124" s="8">
        <f t="shared" si="4"/>
        <v>2.063640438166579E-2</v>
      </c>
      <c r="F124" s="21">
        <f t="shared" si="5"/>
        <v>2.3219687704260891E-9</v>
      </c>
    </row>
    <row r="125" spans="1:6" x14ac:dyDescent="0.2">
      <c r="A125" s="2">
        <v>45169</v>
      </c>
      <c r="B125" s="3">
        <v>5.8973305954825461</v>
      </c>
      <c r="C125" s="4">
        <v>2.0699999999999998</v>
      </c>
      <c r="D125" s="8">
        <f t="shared" si="3"/>
        <v>2.0488666427315602E-2</v>
      </c>
      <c r="E125" s="8">
        <f t="shared" si="4"/>
        <v>2.0687186390409399E-2</v>
      </c>
      <c r="F125" s="21">
        <f t="shared" si="5"/>
        <v>3.9410175746762464E-8</v>
      </c>
    </row>
    <row r="126" spans="1:6" x14ac:dyDescent="0.2">
      <c r="A126" s="2">
        <v>45230</v>
      </c>
      <c r="B126" s="3">
        <v>6.064339493497604</v>
      </c>
      <c r="C126" s="4">
        <v>2.09</v>
      </c>
      <c r="D126" s="8">
        <f t="shared" si="3"/>
        <v>2.0684591192832603E-2</v>
      </c>
      <c r="E126" s="8">
        <f t="shared" si="4"/>
        <v>2.0877361151291931E-2</v>
      </c>
      <c r="F126" s="21">
        <f t="shared" si="5"/>
        <v>3.71602568844111E-8</v>
      </c>
    </row>
    <row r="127" spans="1:6" x14ac:dyDescent="0.2">
      <c r="A127" s="2">
        <v>45245</v>
      </c>
      <c r="B127" s="3">
        <v>6.1054072553045859</v>
      </c>
      <c r="C127" s="4">
        <v>2.11</v>
      </c>
      <c r="D127" s="8">
        <f t="shared" si="3"/>
        <v>2.0880477579355131E-2</v>
      </c>
      <c r="E127" s="8">
        <f t="shared" si="4"/>
        <v>2.0923291350330206E-2</v>
      </c>
      <c r="F127" s="21">
        <f t="shared" si="5"/>
        <v>1.8330189851061431E-9</v>
      </c>
    </row>
    <row r="128" spans="1:6" x14ac:dyDescent="0.2">
      <c r="A128" s="2">
        <v>45260</v>
      </c>
      <c r="B128" s="3">
        <v>6.1464750171115679</v>
      </c>
      <c r="C128" s="4">
        <v>2.1</v>
      </c>
      <c r="D128" s="8">
        <f t="shared" si="3"/>
        <v>2.0782539182528412E-2</v>
      </c>
      <c r="E128" s="8">
        <f t="shared" si="4"/>
        <v>2.0968891837069462E-2</v>
      </c>
      <c r="F128" s="21">
        <f t="shared" si="5"/>
        <v>3.4727311854496135E-8</v>
      </c>
    </row>
    <row r="129" spans="1:6" x14ac:dyDescent="0.2">
      <c r="A129" s="2">
        <v>45291</v>
      </c>
      <c r="B129" s="3">
        <v>6.2313483915126628</v>
      </c>
      <c r="C129" s="4">
        <v>2.12</v>
      </c>
      <c r="D129" s="8">
        <f t="shared" si="3"/>
        <v>2.0978406385191814E-2</v>
      </c>
      <c r="E129" s="8">
        <f t="shared" si="4"/>
        <v>2.1062087027957727E-2</v>
      </c>
      <c r="F129" s="21">
        <f t="shared" si="5"/>
        <v>7.0024499737162781E-9</v>
      </c>
    </row>
    <row r="130" spans="1:6" x14ac:dyDescent="0.2">
      <c r="A130" s="2">
        <v>45337</v>
      </c>
      <c r="B130" s="3">
        <v>6.3572895277207389</v>
      </c>
      <c r="C130" s="4">
        <v>2.15</v>
      </c>
      <c r="D130" s="8">
        <f t="shared" si="3"/>
        <v>2.1272135275539769E-2</v>
      </c>
      <c r="E130" s="8">
        <f t="shared" si="4"/>
        <v>2.119777527499949E-2</v>
      </c>
      <c r="F130" s="21">
        <f t="shared" si="5"/>
        <v>5.5294096803502395E-9</v>
      </c>
    </row>
    <row r="131" spans="1:6" x14ac:dyDescent="0.2">
      <c r="A131" s="2">
        <v>45427</v>
      </c>
      <c r="B131" s="3">
        <v>6.6036960985626285</v>
      </c>
      <c r="C131" s="4">
        <v>2.1800000000000002</v>
      </c>
      <c r="D131" s="8">
        <f t="shared" ref="D131:D140" si="6">LN(1+C131/100)</f>
        <v>2.1565777914560585E-2</v>
      </c>
      <c r="E131" s="8">
        <f t="shared" ref="E131:E140" si="7">$I$3+$I$4*B131+$I$5*B131^2+$I$6*B131^3</f>
        <v>2.1454239374858509E-2</v>
      </c>
      <c r="F131" s="21">
        <f t="shared" ref="F131:F140" si="8">(D131-E131)^2</f>
        <v>1.2440845838871584E-8</v>
      </c>
    </row>
    <row r="132" spans="1:6" x14ac:dyDescent="0.2">
      <c r="A132" s="2">
        <v>45519</v>
      </c>
      <c r="B132" s="3">
        <v>6.8555783709787814</v>
      </c>
      <c r="C132" s="4">
        <v>2.2000000000000002</v>
      </c>
      <c r="D132" s="8">
        <f t="shared" si="6"/>
        <v>2.176149178151271E-2</v>
      </c>
      <c r="E132" s="8">
        <f t="shared" si="7"/>
        <v>2.1704029660053765E-2</v>
      </c>
      <c r="F132" s="21">
        <f t="shared" si="8"/>
        <v>3.3018954025625217E-9</v>
      </c>
    </row>
    <row r="133" spans="1:6" x14ac:dyDescent="0.2">
      <c r="A133" s="2">
        <v>45611</v>
      </c>
      <c r="B133" s="3">
        <v>7.1074606433949352</v>
      </c>
      <c r="C133" s="4">
        <v>2.23</v>
      </c>
      <c r="D133" s="8">
        <f t="shared" si="6"/>
        <v>2.2054990780831313E-2</v>
      </c>
      <c r="E133" s="8">
        <f t="shared" si="7"/>
        <v>2.1941257991094591E-2</v>
      </c>
      <c r="F133" s="21">
        <f t="shared" si="8"/>
        <v>1.2935147461297478E-8</v>
      </c>
    </row>
    <row r="134" spans="1:6" x14ac:dyDescent="0.2">
      <c r="A134" s="2">
        <v>45703</v>
      </c>
      <c r="B134" s="3">
        <v>7.3593429158110881</v>
      </c>
      <c r="C134" s="4">
        <v>2.25</v>
      </c>
      <c r="D134" s="8">
        <f t="shared" si="6"/>
        <v>2.2250608934819723E-2</v>
      </c>
      <c r="E134" s="8">
        <f t="shared" si="7"/>
        <v>2.2165871011285157E-2</v>
      </c>
      <c r="F134" s="21">
        <f t="shared" si="8"/>
        <v>7.1805156849499866E-9</v>
      </c>
    </row>
    <row r="135" spans="1:6" x14ac:dyDescent="0.2">
      <c r="A135" s="2">
        <v>45792</v>
      </c>
      <c r="B135" s="3">
        <v>7.6030116358658457</v>
      </c>
      <c r="C135" s="4">
        <v>2.27</v>
      </c>
      <c r="D135" s="8">
        <f t="shared" si="6"/>
        <v>2.2446188829829995E-2</v>
      </c>
      <c r="E135" s="8">
        <f t="shared" si="7"/>
        <v>2.237110450583751E-2</v>
      </c>
      <c r="F135" s="21">
        <f t="shared" si="8"/>
        <v>5.6376557094084863E-9</v>
      </c>
    </row>
    <row r="136" spans="1:6" x14ac:dyDescent="0.2">
      <c r="A136" s="2">
        <v>45884</v>
      </c>
      <c r="B136" s="3">
        <v>7.8548939082819986</v>
      </c>
      <c r="C136" s="4">
        <v>2.29</v>
      </c>
      <c r="D136" s="8">
        <f t="shared" si="6"/>
        <v>2.2641730480824573E-2</v>
      </c>
      <c r="E136" s="8">
        <f t="shared" si="7"/>
        <v>2.2570742524434976E-2</v>
      </c>
      <c r="F136" s="21">
        <f t="shared" si="8"/>
        <v>5.039289952371398E-9</v>
      </c>
    </row>
    <row r="137" spans="1:6" x14ac:dyDescent="0.2">
      <c r="A137" s="2">
        <v>45976</v>
      </c>
      <c r="B137" s="3">
        <v>8.1067761806981515</v>
      </c>
      <c r="C137" s="4">
        <v>2.31</v>
      </c>
      <c r="D137" s="8">
        <f t="shared" si="6"/>
        <v>2.2837233902757128E-2</v>
      </c>
      <c r="E137" s="8">
        <f t="shared" si="7"/>
        <v>2.275760690198696E-2</v>
      </c>
      <c r="F137" s="21">
        <f t="shared" si="8"/>
        <v>6.3404592516522453E-9</v>
      </c>
    </row>
    <row r="138" spans="1:6" x14ac:dyDescent="0.2">
      <c r="A138" s="2">
        <v>46157</v>
      </c>
      <c r="B138" s="3">
        <v>8.602327173169062</v>
      </c>
      <c r="C138" s="4">
        <v>2.33</v>
      </c>
      <c r="D138" s="8">
        <f t="shared" si="6"/>
        <v>2.3032699110572784E-2</v>
      </c>
      <c r="E138" s="8">
        <f t="shared" si="7"/>
        <v>2.3087749896447522E-2</v>
      </c>
      <c r="F138" s="21">
        <f t="shared" si="8"/>
        <v>3.0305890254262247E-9</v>
      </c>
    </row>
    <row r="139" spans="1:6" x14ac:dyDescent="0.2">
      <c r="A139" s="2">
        <v>46249</v>
      </c>
      <c r="B139" s="3">
        <v>8.8542094455852158</v>
      </c>
      <c r="C139" s="4">
        <v>2.34</v>
      </c>
      <c r="D139" s="8">
        <f t="shared" si="6"/>
        <v>2.3130417388854466E-2</v>
      </c>
      <c r="E139" s="8">
        <f t="shared" si="7"/>
        <v>2.3236395803716406E-2</v>
      </c>
      <c r="F139" s="21">
        <f t="shared" si="8"/>
        <v>1.1231424416649373E-8</v>
      </c>
    </row>
    <row r="140" spans="1:6" x14ac:dyDescent="0.2">
      <c r="A140" s="2">
        <v>46341</v>
      </c>
      <c r="B140" s="3">
        <v>9.1060917180013696</v>
      </c>
      <c r="C140" s="4">
        <v>2.36</v>
      </c>
      <c r="D140" s="8">
        <f t="shared" si="6"/>
        <v>2.3325825303496757E-2</v>
      </c>
      <c r="E140" s="8">
        <f t="shared" si="7"/>
        <v>2.3372056383048762E-2</v>
      </c>
      <c r="F140" s="21">
        <f t="shared" si="8"/>
        <v>2.1373127165437793E-9</v>
      </c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zoomScaleNormal="100" workbookViewId="0"/>
  </sheetViews>
  <sheetFormatPr baseColWidth="10" defaultColWidth="8.83203125" defaultRowHeight="16" x14ac:dyDescent="0.2"/>
  <cols>
    <col min="1" max="1" width="16.6640625" bestFit="1" customWidth="1"/>
    <col min="2" max="2" width="11.33203125" bestFit="1" customWidth="1"/>
    <col min="5" max="5" width="9" customWidth="1"/>
  </cols>
  <sheetData>
    <row r="1" spans="1:7" x14ac:dyDescent="0.2">
      <c r="A1" s="10" t="s">
        <v>13</v>
      </c>
      <c r="B1">
        <v>1000</v>
      </c>
      <c r="D1" s="10" t="s">
        <v>15</v>
      </c>
    </row>
    <row r="2" spans="1:7" x14ac:dyDescent="0.2">
      <c r="A2" s="10" t="s">
        <v>1</v>
      </c>
      <c r="B2" s="11">
        <v>46667</v>
      </c>
      <c r="D2" s="19" t="s">
        <v>5</v>
      </c>
      <c r="E2" s="13">
        <f>'Yield curve (polynomial)'!I3</f>
        <v>1.0602535876953789E-2</v>
      </c>
    </row>
    <row r="3" spans="1:7" x14ac:dyDescent="0.2">
      <c r="A3" s="10" t="s">
        <v>2</v>
      </c>
      <c r="B3">
        <v>10</v>
      </c>
      <c r="D3" s="19" t="s">
        <v>6</v>
      </c>
      <c r="E3" s="13">
        <f>'Yield curve (polynomial)'!I4</f>
        <v>2.2457271812631133E-3</v>
      </c>
    </row>
    <row r="4" spans="1:7" x14ac:dyDescent="0.2">
      <c r="A4" s="10" t="s">
        <v>11</v>
      </c>
      <c r="B4" s="12">
        <v>2.1250000000000002E-2</v>
      </c>
      <c r="D4" s="19" t="s">
        <v>7</v>
      </c>
      <c r="E4" s="13">
        <f>'Yield curve (polynomial)'!I5</f>
        <v>-8.7554419322159998E-5</v>
      </c>
    </row>
    <row r="5" spans="1:7" x14ac:dyDescent="0.2">
      <c r="A5" s="10" t="s">
        <v>12</v>
      </c>
      <c r="B5" t="s">
        <v>24</v>
      </c>
      <c r="D5" s="19" t="s">
        <v>8</v>
      </c>
      <c r="E5" s="13">
        <f>'Yield curve (polynomial)'!I6</f>
        <v>-5.5647398878947427E-7</v>
      </c>
    </row>
    <row r="7" spans="1:7" x14ac:dyDescent="0.2">
      <c r="D7" s="24" t="s">
        <v>19</v>
      </c>
      <c r="E7" s="24"/>
    </row>
    <row r="8" spans="1:7" x14ac:dyDescent="0.2">
      <c r="B8" s="7" t="s">
        <v>14</v>
      </c>
      <c r="C8" s="7" t="s">
        <v>16</v>
      </c>
      <c r="D8" s="7" t="s">
        <v>3</v>
      </c>
      <c r="E8" s="7" t="s">
        <v>0</v>
      </c>
      <c r="F8" s="7" t="s">
        <v>17</v>
      </c>
      <c r="G8" s="7" t="s">
        <v>18</v>
      </c>
    </row>
    <row r="9" spans="1:7" x14ac:dyDescent="0.2">
      <c r="B9" s="6">
        <v>1</v>
      </c>
      <c r="C9" s="14">
        <f>B9*0.5</f>
        <v>0.5</v>
      </c>
      <c r="D9" s="8">
        <f>$E$2+$E$3*C9+$E$4*C9^2+$E$5*C9^3</f>
        <v>1.1703441303506208E-2</v>
      </c>
      <c r="E9" s="8">
        <f>EXP(D9)-1</f>
        <v>1.1772194527326363E-2</v>
      </c>
      <c r="F9" s="6">
        <f>$B$4*$B$1/2</f>
        <v>10.625</v>
      </c>
      <c r="G9" s="22">
        <f>F9/(1+E9/2)^B9</f>
        <v>10.562826177738662</v>
      </c>
    </row>
    <row r="10" spans="1:7" x14ac:dyDescent="0.2">
      <c r="B10" s="6">
        <v>2</v>
      </c>
      <c r="C10" s="14">
        <f t="shared" ref="C10:C28" si="0">B10*0.5</f>
        <v>1</v>
      </c>
      <c r="D10" s="8">
        <f t="shared" ref="D10:D28" si="1">$E$2+$E$3*C10+$E$4*C10^2+$E$5*C10^3</f>
        <v>1.2760152164905952E-2</v>
      </c>
      <c r="E10" s="8">
        <f t="shared" ref="E10:E28" si="2">EXP(D10)-1</f>
        <v>1.2841910285135372E-2</v>
      </c>
      <c r="F10" s="6">
        <f t="shared" ref="F10:F27" si="3">$B$4*$B$1/2</f>
        <v>10.625</v>
      </c>
      <c r="G10" s="22">
        <f t="shared" ref="G10:G28" si="4">F10/(1+E10/2)^B10</f>
        <v>10.489857705612053</v>
      </c>
    </row>
    <row r="11" spans="1:7" x14ac:dyDescent="0.2">
      <c r="B11" s="6">
        <v>3</v>
      </c>
      <c r="C11" s="14">
        <f t="shared" si="0"/>
        <v>1.5</v>
      </c>
      <c r="D11" s="8">
        <f t="shared" si="1"/>
        <v>1.3772251105661434E-2</v>
      </c>
      <c r="E11" s="8">
        <f t="shared" si="2"/>
        <v>1.3867525434142047E-2</v>
      </c>
      <c r="F11" s="6">
        <f t="shared" si="3"/>
        <v>10.625</v>
      </c>
      <c r="G11" s="22">
        <f t="shared" si="4"/>
        <v>10.407016172185632</v>
      </c>
    </row>
    <row r="12" spans="1:7" x14ac:dyDescent="0.2">
      <c r="B12" s="6">
        <v>4</v>
      </c>
      <c r="C12" s="14">
        <f t="shared" si="0"/>
        <v>2</v>
      </c>
      <c r="D12" s="8">
        <f t="shared" si="1"/>
        <v>1.473932077028106E-2</v>
      </c>
      <c r="E12" s="8">
        <f t="shared" si="2"/>
        <v>1.4848480211284931E-2</v>
      </c>
      <c r="F12" s="6">
        <f t="shared" si="3"/>
        <v>10.625</v>
      </c>
      <c r="G12" s="22">
        <f t="shared" si="4"/>
        <v>10.315240382958173</v>
      </c>
    </row>
    <row r="13" spans="1:7" x14ac:dyDescent="0.2">
      <c r="B13" s="6">
        <v>5</v>
      </c>
      <c r="C13" s="14">
        <f t="shared" si="0"/>
        <v>2.5</v>
      </c>
      <c r="D13" s="8">
        <f t="shared" si="1"/>
        <v>1.5660943803273236E-2</v>
      </c>
      <c r="E13" s="8">
        <f t="shared" si="2"/>
        <v>1.5784219078657458E-2</v>
      </c>
      <c r="F13" s="6">
        <f t="shared" si="3"/>
        <v>10.625</v>
      </c>
      <c r="G13" s="22">
        <f t="shared" si="4"/>
        <v>10.21547846008496</v>
      </c>
    </row>
    <row r="14" spans="1:7" x14ac:dyDescent="0.2">
      <c r="B14" s="6">
        <v>6</v>
      </c>
      <c r="C14" s="14">
        <f t="shared" si="0"/>
        <v>3</v>
      </c>
      <c r="D14" s="8">
        <f t="shared" si="1"/>
        <v>1.6536702849146372E-2</v>
      </c>
      <c r="E14" s="8">
        <f t="shared" si="2"/>
        <v>1.6674190940744626E-2</v>
      </c>
      <c r="F14" s="6">
        <f t="shared" si="3"/>
        <v>10.625</v>
      </c>
      <c r="G14" s="22">
        <f t="shared" si="4"/>
        <v>10.10868051538219</v>
      </c>
    </row>
    <row r="15" spans="1:7" x14ac:dyDescent="0.2">
      <c r="B15" s="6">
        <v>7</v>
      </c>
      <c r="C15" s="14">
        <f t="shared" si="0"/>
        <v>3.5</v>
      </c>
      <c r="D15" s="8">
        <f t="shared" si="1"/>
        <v>1.7366180552408877E-2</v>
      </c>
      <c r="E15" s="8">
        <f t="shared" si="2"/>
        <v>1.7517849363165583E-2</v>
      </c>
      <c r="F15" s="6">
        <f t="shared" si="3"/>
        <v>10.625</v>
      </c>
      <c r="G15" s="22">
        <f t="shared" si="4"/>
        <v>9.9957919556336101</v>
      </c>
    </row>
    <row r="16" spans="1:7" x14ac:dyDescent="0.2">
      <c r="B16" s="6">
        <v>8</v>
      </c>
      <c r="C16" s="14">
        <f t="shared" si="0"/>
        <v>4</v>
      </c>
      <c r="D16" s="8">
        <f t="shared" si="1"/>
        <v>1.8148959557569157E-2</v>
      </c>
      <c r="E16" s="8">
        <f t="shared" si="2"/>
        <v>1.8314652792834618E-2</v>
      </c>
      <c r="F16" s="6">
        <f t="shared" si="3"/>
        <v>10.625</v>
      </c>
      <c r="G16" s="22">
        <f t="shared" si="4"/>
        <v>9.8777474647421855</v>
      </c>
    </row>
    <row r="17" spans="2:7" x14ac:dyDescent="0.2">
      <c r="B17" s="6">
        <v>9</v>
      </c>
      <c r="C17" s="14">
        <f t="shared" si="0"/>
        <v>4.5</v>
      </c>
      <c r="D17" s="8">
        <f t="shared" si="1"/>
        <v>1.8884622509135616E-2</v>
      </c>
      <c r="E17" s="8">
        <f t="shared" si="2"/>
        <v>1.9064064779449996E-2</v>
      </c>
      <c r="F17" s="6">
        <f t="shared" si="3"/>
        <v>10.625</v>
      </c>
      <c r="G17" s="22">
        <f t="shared" si="4"/>
        <v>9.7554656935270536</v>
      </c>
    </row>
    <row r="18" spans="2:7" x14ac:dyDescent="0.2">
      <c r="B18" s="6">
        <v>10</v>
      </c>
      <c r="C18" s="14">
        <f t="shared" si="0"/>
        <v>5</v>
      </c>
      <c r="D18" s="8">
        <f t="shared" si="1"/>
        <v>1.9572752051616672E-2</v>
      </c>
      <c r="E18" s="8">
        <f t="shared" si="2"/>
        <v>1.9765554198221125E-2</v>
      </c>
      <c r="F18" s="6">
        <f t="shared" si="3"/>
        <v>10.625</v>
      </c>
      <c r="G18" s="22">
        <f t="shared" si="4"/>
        <v>9.6298446752011717</v>
      </c>
    </row>
    <row r="19" spans="2:7" x14ac:dyDescent="0.2">
      <c r="B19" s="6">
        <v>11</v>
      </c>
      <c r="C19" s="14">
        <f t="shared" si="0"/>
        <v>5.5</v>
      </c>
      <c r="D19" s="8">
        <f t="shared" si="1"/>
        <v>2.0212930829520727E-2</v>
      </c>
      <c r="E19" s="8">
        <f t="shared" si="2"/>
        <v>2.0418595473736367E-2</v>
      </c>
      <c r="F19" s="6">
        <f t="shared" si="3"/>
        <v>10.625</v>
      </c>
      <c r="G19" s="22">
        <f t="shared" si="4"/>
        <v>9.5017579729745041</v>
      </c>
    </row>
    <row r="20" spans="2:7" x14ac:dyDescent="0.2">
      <c r="B20" s="6">
        <v>12</v>
      </c>
      <c r="C20" s="14">
        <f t="shared" si="0"/>
        <v>6</v>
      </c>
      <c r="D20" s="8">
        <f t="shared" si="1"/>
        <v>2.0804741487356178E-2</v>
      </c>
      <c r="E20" s="8">
        <f t="shared" si="2"/>
        <v>2.102266880487802E-2</v>
      </c>
      <c r="F20" s="6">
        <f t="shared" si="3"/>
        <v>10.625</v>
      </c>
      <c r="G20" s="22">
        <f t="shared" si="4"/>
        <v>9.372051555955963</v>
      </c>
    </row>
    <row r="21" spans="2:7" x14ac:dyDescent="0.2">
      <c r="B21" s="6">
        <v>13</v>
      </c>
      <c r="C21" s="14">
        <f t="shared" si="0"/>
        <v>6.5</v>
      </c>
      <c r="D21" s="8">
        <f t="shared" si="1"/>
        <v>2.1347766669631455E-2</v>
      </c>
      <c r="E21" s="8">
        <f t="shared" si="2"/>
        <v>2.1577260390683417E-2</v>
      </c>
      <c r="F21" s="6">
        <f t="shared" si="3"/>
        <v>10.625</v>
      </c>
      <c r="G21" s="22">
        <f t="shared" si="4"/>
        <v>9.2415413906790285</v>
      </c>
    </row>
    <row r="22" spans="2:7" x14ac:dyDescent="0.2">
      <c r="B22" s="6">
        <v>14</v>
      </c>
      <c r="C22" s="14">
        <f t="shared" si="0"/>
        <v>7</v>
      </c>
      <c r="D22" s="8">
        <f t="shared" si="1"/>
        <v>2.1841589020854955E-2</v>
      </c>
      <c r="E22" s="8">
        <f t="shared" si="2"/>
        <v>2.2081862657050477E-2</v>
      </c>
      <c r="F22" s="6">
        <f t="shared" si="3"/>
        <v>10.625</v>
      </c>
      <c r="G22" s="22">
        <f t="shared" si="4"/>
        <v>9.1110117282111265</v>
      </c>
    </row>
    <row r="23" spans="2:7" x14ac:dyDescent="0.2">
      <c r="B23" s="6">
        <v>15</v>
      </c>
      <c r="C23" s="14">
        <f t="shared" si="0"/>
        <v>7.5</v>
      </c>
      <c r="D23" s="8">
        <f t="shared" si="1"/>
        <v>2.2285791185535076E-2</v>
      </c>
      <c r="E23" s="8">
        <f t="shared" si="2"/>
        <v>2.2535974484184429E-2</v>
      </c>
      <c r="F23" s="6">
        <f t="shared" si="3"/>
        <v>10.625</v>
      </c>
      <c r="G23" s="22">
        <f t="shared" si="4"/>
        <v>8.9812140609498634</v>
      </c>
    </row>
    <row r="24" spans="2:7" x14ac:dyDescent="0.2">
      <c r="B24" s="6">
        <v>16</v>
      </c>
      <c r="C24" s="14">
        <f t="shared" si="0"/>
        <v>8</v>
      </c>
      <c r="D24" s="8">
        <f t="shared" si="1"/>
        <v>2.2679955808180247E-2</v>
      </c>
      <c r="E24" s="8">
        <f t="shared" si="2"/>
        <v>2.2939101434679809E-2</v>
      </c>
      <c r="F24" s="6">
        <f t="shared" si="3"/>
        <v>10.625</v>
      </c>
      <c r="G24" s="22">
        <f t="shared" si="4"/>
        <v>8.8528667188526189</v>
      </c>
    </row>
    <row r="25" spans="2:7" x14ac:dyDescent="0.2">
      <c r="B25" s="6">
        <v>17</v>
      </c>
      <c r="C25" s="14">
        <f t="shared" si="0"/>
        <v>8.5</v>
      </c>
      <c r="D25" s="8">
        <f t="shared" si="1"/>
        <v>2.3023665533298852E-2</v>
      </c>
      <c r="E25" s="8">
        <f t="shared" si="2"/>
        <v>2.329075598212893E-2</v>
      </c>
      <c r="F25" s="6">
        <f t="shared" si="3"/>
        <v>10.625</v>
      </c>
      <c r="G25" s="22">
        <f t="shared" si="4"/>
        <v>8.7266550719593994</v>
      </c>
    </row>
    <row r="26" spans="2:7" x14ac:dyDescent="0.2">
      <c r="B26" s="6">
        <v>18</v>
      </c>
      <c r="C26" s="14">
        <f t="shared" si="0"/>
        <v>9</v>
      </c>
      <c r="D26" s="8">
        <f t="shared" si="1"/>
        <v>2.3316503005399322E-2</v>
      </c>
      <c r="E26" s="8">
        <f t="shared" si="2"/>
        <v>2.3590457740145565E-2</v>
      </c>
      <c r="F26" s="6">
        <f t="shared" si="3"/>
        <v>10.625</v>
      </c>
      <c r="G26" s="22">
        <f t="shared" si="4"/>
        <v>8.6032323045945471</v>
      </c>
    </row>
    <row r="27" spans="2:7" x14ac:dyDescent="0.2">
      <c r="B27" s="6">
        <v>19</v>
      </c>
      <c r="C27" s="14">
        <f t="shared" si="0"/>
        <v>9.5</v>
      </c>
      <c r="D27" s="8">
        <f t="shared" si="1"/>
        <v>2.3558050868990051E-2</v>
      </c>
      <c r="E27" s="8">
        <f t="shared" si="2"/>
        <v>2.3837733691691065E-2</v>
      </c>
      <c r="F27" s="6">
        <f t="shared" si="3"/>
        <v>10.625</v>
      </c>
      <c r="G27" s="22">
        <f t="shared" si="4"/>
        <v>8.4832207265124921</v>
      </c>
    </row>
    <row r="28" spans="2:7" x14ac:dyDescent="0.2">
      <c r="B28" s="6">
        <v>20</v>
      </c>
      <c r="C28" s="14">
        <f t="shared" si="0"/>
        <v>10</v>
      </c>
      <c r="D28" s="8">
        <f t="shared" si="1"/>
        <v>2.3747891768579443E-2</v>
      </c>
      <c r="E28" s="8">
        <f t="shared" si="2"/>
        <v>2.4032118418590542E-2</v>
      </c>
      <c r="F28" s="6">
        <f>$B$4*$B$1/2+$B$1</f>
        <v>1010.625</v>
      </c>
      <c r="G28" s="22">
        <f t="shared" si="4"/>
        <v>795.86966887231858</v>
      </c>
    </row>
    <row r="30" spans="2:7" x14ac:dyDescent="0.2">
      <c r="F30" s="10" t="s">
        <v>25</v>
      </c>
      <c r="G30" s="15">
        <f>SUM(G9:G28)</f>
        <v>978.10116960607388</v>
      </c>
    </row>
  </sheetData>
  <mergeCells count="1">
    <mergeCell ref="D7:E7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zoomScaleNormal="100" workbookViewId="0"/>
  </sheetViews>
  <sheetFormatPr baseColWidth="10" defaultColWidth="8.83203125" defaultRowHeight="16" x14ac:dyDescent="0.2"/>
  <cols>
    <col min="1" max="1" width="16.6640625" bestFit="1" customWidth="1"/>
    <col min="2" max="2" width="11.33203125" bestFit="1" customWidth="1"/>
    <col min="5" max="5" width="9" customWidth="1"/>
  </cols>
  <sheetData>
    <row r="1" spans="1:5" x14ac:dyDescent="0.2">
      <c r="A1" s="10" t="s">
        <v>13</v>
      </c>
      <c r="B1">
        <v>1000</v>
      </c>
    </row>
    <row r="2" spans="1:5" x14ac:dyDescent="0.2">
      <c r="A2" s="10" t="s">
        <v>1</v>
      </c>
      <c r="B2" s="11">
        <v>46667</v>
      </c>
    </row>
    <row r="3" spans="1:5" x14ac:dyDescent="0.2">
      <c r="A3" s="10" t="s">
        <v>2</v>
      </c>
      <c r="B3">
        <v>10</v>
      </c>
    </row>
    <row r="4" spans="1:5" x14ac:dyDescent="0.2">
      <c r="A4" s="10" t="s">
        <v>11</v>
      </c>
      <c r="B4" s="12">
        <v>2.1250000000000002E-2</v>
      </c>
    </row>
    <row r="5" spans="1:5" x14ac:dyDescent="0.2">
      <c r="A5" s="10" t="s">
        <v>12</v>
      </c>
      <c r="B5" t="s">
        <v>24</v>
      </c>
    </row>
    <row r="6" spans="1:5" x14ac:dyDescent="0.2">
      <c r="A6" s="10" t="s">
        <v>26</v>
      </c>
      <c r="B6" s="15">
        <f>'Fair price (polynomial)'!G30</f>
        <v>978.10116960607388</v>
      </c>
    </row>
    <row r="7" spans="1:5" x14ac:dyDescent="0.2">
      <c r="D7" s="24"/>
      <c r="E7" s="24"/>
    </row>
    <row r="8" spans="1:5" x14ac:dyDescent="0.2">
      <c r="B8" s="7" t="s">
        <v>14</v>
      </c>
      <c r="C8" s="7" t="s">
        <v>17</v>
      </c>
      <c r="D8" s="7"/>
    </row>
    <row r="9" spans="1:5" x14ac:dyDescent="0.2">
      <c r="B9" s="16">
        <v>0</v>
      </c>
      <c r="C9" s="17">
        <f>-B6</f>
        <v>-978.10116960607388</v>
      </c>
      <c r="D9" s="16"/>
    </row>
    <row r="10" spans="1:5" x14ac:dyDescent="0.2">
      <c r="B10" s="6">
        <v>1</v>
      </c>
      <c r="C10" s="6">
        <f>$B$4*$B$1/2</f>
        <v>10.625</v>
      </c>
      <c r="D10" s="15"/>
    </row>
    <row r="11" spans="1:5" x14ac:dyDescent="0.2">
      <c r="B11" s="6">
        <v>2</v>
      </c>
      <c r="C11" s="6">
        <f t="shared" ref="C11:C28" si="0">$B$4*$B$1/2</f>
        <v>10.625</v>
      </c>
      <c r="D11" s="15"/>
    </row>
    <row r="12" spans="1:5" x14ac:dyDescent="0.2">
      <c r="B12" s="6">
        <v>3</v>
      </c>
      <c r="C12" s="6">
        <f t="shared" si="0"/>
        <v>10.625</v>
      </c>
      <c r="D12" s="15"/>
    </row>
    <row r="13" spans="1:5" x14ac:dyDescent="0.2">
      <c r="B13" s="6">
        <v>4</v>
      </c>
      <c r="C13" s="6">
        <f t="shared" si="0"/>
        <v>10.625</v>
      </c>
      <c r="D13" s="15"/>
    </row>
    <row r="14" spans="1:5" x14ac:dyDescent="0.2">
      <c r="B14" s="6">
        <v>5</v>
      </c>
      <c r="C14" s="6">
        <f t="shared" si="0"/>
        <v>10.625</v>
      </c>
      <c r="D14" s="15"/>
    </row>
    <row r="15" spans="1:5" x14ac:dyDescent="0.2">
      <c r="B15" s="6">
        <v>6</v>
      </c>
      <c r="C15" s="6">
        <f t="shared" si="0"/>
        <v>10.625</v>
      </c>
      <c r="D15" s="15"/>
    </row>
    <row r="16" spans="1:5" x14ac:dyDescent="0.2">
      <c r="B16" s="6">
        <v>7</v>
      </c>
      <c r="C16" s="6">
        <f t="shared" si="0"/>
        <v>10.625</v>
      </c>
      <c r="D16" s="15"/>
    </row>
    <row r="17" spans="2:4" x14ac:dyDescent="0.2">
      <c r="B17" s="6">
        <v>8</v>
      </c>
      <c r="C17" s="6">
        <f t="shared" si="0"/>
        <v>10.625</v>
      </c>
      <c r="D17" s="15"/>
    </row>
    <row r="18" spans="2:4" x14ac:dyDescent="0.2">
      <c r="B18" s="6">
        <v>9</v>
      </c>
      <c r="C18" s="6">
        <f t="shared" si="0"/>
        <v>10.625</v>
      </c>
      <c r="D18" s="15"/>
    </row>
    <row r="19" spans="2:4" x14ac:dyDescent="0.2">
      <c r="B19" s="6">
        <v>10</v>
      </c>
      <c r="C19" s="6">
        <f t="shared" si="0"/>
        <v>10.625</v>
      </c>
      <c r="D19" s="15"/>
    </row>
    <row r="20" spans="2:4" x14ac:dyDescent="0.2">
      <c r="B20" s="6">
        <v>11</v>
      </c>
      <c r="C20" s="6">
        <f t="shared" si="0"/>
        <v>10.625</v>
      </c>
      <c r="D20" s="15"/>
    </row>
    <row r="21" spans="2:4" x14ac:dyDescent="0.2">
      <c r="B21" s="6">
        <v>12</v>
      </c>
      <c r="C21" s="6">
        <f t="shared" si="0"/>
        <v>10.625</v>
      </c>
      <c r="D21" s="15"/>
    </row>
    <row r="22" spans="2:4" x14ac:dyDescent="0.2">
      <c r="B22" s="6">
        <v>13</v>
      </c>
      <c r="C22" s="6">
        <f t="shared" si="0"/>
        <v>10.625</v>
      </c>
      <c r="D22" s="15"/>
    </row>
    <row r="23" spans="2:4" x14ac:dyDescent="0.2">
      <c r="B23" s="6">
        <v>14</v>
      </c>
      <c r="C23" s="6">
        <f t="shared" si="0"/>
        <v>10.625</v>
      </c>
      <c r="D23" s="15"/>
    </row>
    <row r="24" spans="2:4" x14ac:dyDescent="0.2">
      <c r="B24" s="6">
        <v>15</v>
      </c>
      <c r="C24" s="6">
        <f t="shared" si="0"/>
        <v>10.625</v>
      </c>
      <c r="D24" s="15"/>
    </row>
    <row r="25" spans="2:4" x14ac:dyDescent="0.2">
      <c r="B25" s="6">
        <v>16</v>
      </c>
      <c r="C25" s="6">
        <f t="shared" si="0"/>
        <v>10.625</v>
      </c>
      <c r="D25" s="15"/>
    </row>
    <row r="26" spans="2:4" x14ac:dyDescent="0.2">
      <c r="B26" s="6">
        <v>17</v>
      </c>
      <c r="C26" s="6">
        <f t="shared" si="0"/>
        <v>10.625</v>
      </c>
      <c r="D26" s="15"/>
    </row>
    <row r="27" spans="2:4" x14ac:dyDescent="0.2">
      <c r="B27" s="6">
        <v>18</v>
      </c>
      <c r="C27" s="6">
        <f t="shared" si="0"/>
        <v>10.625</v>
      </c>
      <c r="D27" s="15"/>
    </row>
    <row r="28" spans="2:4" x14ac:dyDescent="0.2">
      <c r="B28" s="6">
        <v>19</v>
      </c>
      <c r="C28" s="6">
        <f t="shared" si="0"/>
        <v>10.625</v>
      </c>
      <c r="D28" s="15"/>
    </row>
    <row r="29" spans="2:4" x14ac:dyDescent="0.2">
      <c r="B29" s="6">
        <v>20</v>
      </c>
      <c r="C29" s="6">
        <f>$B$4*$B$1/2+$B$1</f>
        <v>1010.625</v>
      </c>
      <c r="D29" s="15"/>
    </row>
    <row r="31" spans="2:4" x14ac:dyDescent="0.2">
      <c r="B31" s="10" t="s">
        <v>20</v>
      </c>
      <c r="C31" s="18">
        <f>IRR(C9:C29)*2</f>
        <v>2.3722795935766428E-2</v>
      </c>
    </row>
    <row r="41" spans="6:6" x14ac:dyDescent="0.2">
      <c r="F41" s="10"/>
    </row>
  </sheetData>
  <mergeCells count="1">
    <mergeCell ref="D7:E7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ColWidth="11" defaultRowHeight="16" x14ac:dyDescent="0.2"/>
  <cols>
    <col min="1" max="3" width="14.83203125" style="5" customWidth="1"/>
  </cols>
  <sheetData>
    <row r="1" spans="1:9" x14ac:dyDescent="0.2">
      <c r="A1" s="1" t="s">
        <v>1</v>
      </c>
      <c r="B1" s="1" t="s">
        <v>2</v>
      </c>
      <c r="C1" s="1" t="s">
        <v>0</v>
      </c>
      <c r="D1" s="1" t="s">
        <v>3</v>
      </c>
      <c r="E1" s="1" t="s">
        <v>9</v>
      </c>
      <c r="F1" s="1" t="s">
        <v>27</v>
      </c>
    </row>
    <row r="2" spans="1:9" x14ac:dyDescent="0.2">
      <c r="A2" s="2">
        <v>43054</v>
      </c>
      <c r="B2" s="3">
        <v>0.10677618069815195</v>
      </c>
      <c r="C2" s="4">
        <v>1.03</v>
      </c>
      <c r="D2" s="8">
        <f>LN(1+C2/100)</f>
        <v>1.0247316451549499E-2</v>
      </c>
      <c r="E2" s="8">
        <f>$I$3+($I$4+$I$5)*($I$6*(1-EXP(-B2/$I$6))/B2)-$I$5*EXP(-B2/$I$6)</f>
        <v>1.0809542338040455E-2</v>
      </c>
      <c r="F2" s="21">
        <f>(D2-E2)^2</f>
        <v>3.1609794744054199E-7</v>
      </c>
      <c r="H2" s="7" t="s">
        <v>4</v>
      </c>
      <c r="I2" s="6"/>
    </row>
    <row r="3" spans="1:9" x14ac:dyDescent="0.2">
      <c r="A3" s="2">
        <v>43069</v>
      </c>
      <c r="B3" s="3">
        <v>0.14784394250513347</v>
      </c>
      <c r="C3" s="4">
        <v>1.1100000000000001</v>
      </c>
      <c r="D3" s="8">
        <f t="shared" ref="D3:D36" si="0">LN(1+C3/100)</f>
        <v>1.1038847115216448E-2</v>
      </c>
      <c r="E3" s="8">
        <f t="shared" ref="E3:E36" si="1">$I$3+($I$4+$I$5)*($I$6*(1-EXP(-B3/$I$6))/B3)-$I$5*EXP(-B3/$I$6)</f>
        <v>1.0900215369682971E-2</v>
      </c>
      <c r="F3" s="21">
        <f t="shared" ref="F3:F66" si="2">(D3-E3)^2</f>
        <v>1.9218760869658757E-8</v>
      </c>
      <c r="H3" s="7" t="s">
        <v>21</v>
      </c>
      <c r="I3" s="23">
        <v>3.1389050408828299E-2</v>
      </c>
    </row>
    <row r="4" spans="1:9" x14ac:dyDescent="0.2">
      <c r="A4" s="2">
        <v>43100</v>
      </c>
      <c r="B4" s="3">
        <v>0.2327173169062286</v>
      </c>
      <c r="C4" s="4">
        <v>1.1100000000000001</v>
      </c>
      <c r="D4" s="8">
        <f t="shared" si="0"/>
        <v>1.1038847115216448E-2</v>
      </c>
      <c r="E4" s="8">
        <f t="shared" si="1"/>
        <v>1.1087178118690783E-2</v>
      </c>
      <c r="F4" s="21">
        <f t="shared" si="2"/>
        <v>2.3358858968360931E-9</v>
      </c>
      <c r="H4" s="7" t="s">
        <v>22</v>
      </c>
      <c r="I4" s="23">
        <v>-2.0815807491849803E-2</v>
      </c>
    </row>
    <row r="5" spans="1:9" x14ac:dyDescent="0.2">
      <c r="A5" s="2">
        <v>43115</v>
      </c>
      <c r="B5" s="3">
        <v>0.27378507871321012</v>
      </c>
      <c r="C5" s="4">
        <v>1.06</v>
      </c>
      <c r="D5" s="8">
        <f t="shared" si="0"/>
        <v>1.0544213875671097E-2</v>
      </c>
      <c r="E5" s="8">
        <f t="shared" si="1"/>
        <v>1.1177418226174931E-2</v>
      </c>
      <c r="F5" s="21">
        <f t="shared" si="2"/>
        <v>4.009477494969827E-7</v>
      </c>
      <c r="H5" s="7" t="s">
        <v>23</v>
      </c>
      <c r="I5" s="23">
        <v>-9.8829041821070912E-3</v>
      </c>
    </row>
    <row r="6" spans="1:9" x14ac:dyDescent="0.2">
      <c r="A6" s="2">
        <v>43131</v>
      </c>
      <c r="B6" s="3">
        <v>0.31759069130732376</v>
      </c>
      <c r="C6" s="4">
        <v>0.93</v>
      </c>
      <c r="D6" s="8">
        <f t="shared" si="0"/>
        <v>9.257021262676848E-3</v>
      </c>
      <c r="E6" s="8">
        <f t="shared" si="1"/>
        <v>1.1273499016412119E-2</v>
      </c>
      <c r="F6" s="21">
        <f t="shared" si="2"/>
        <v>4.0661825313092454E-6</v>
      </c>
      <c r="H6" s="7" t="s">
        <v>6</v>
      </c>
      <c r="I6" s="23">
        <v>2.4663858805367833</v>
      </c>
    </row>
    <row r="7" spans="1:9" x14ac:dyDescent="0.2">
      <c r="A7" s="2">
        <v>43146</v>
      </c>
      <c r="B7" s="3">
        <v>0.35865845311430528</v>
      </c>
      <c r="C7" s="4">
        <v>1.1599999999999999</v>
      </c>
      <c r="D7" s="8">
        <f t="shared" si="0"/>
        <v>1.1533235813673085E-2</v>
      </c>
      <c r="E7" s="8">
        <f t="shared" si="1"/>
        <v>1.136340165029247E-2</v>
      </c>
      <c r="F7" s="21">
        <f t="shared" si="2"/>
        <v>2.8843643051193512E-8</v>
      </c>
    </row>
    <row r="8" spans="1:9" x14ac:dyDescent="0.2">
      <c r="A8" s="2">
        <v>43146</v>
      </c>
      <c r="B8" s="3">
        <v>0.35865845311430528</v>
      </c>
      <c r="C8" s="4">
        <v>1.25</v>
      </c>
      <c r="D8" s="8">
        <f t="shared" si="0"/>
        <v>1.242251999855711E-2</v>
      </c>
      <c r="E8" s="8">
        <f t="shared" si="1"/>
        <v>1.136340165029247E-2</v>
      </c>
      <c r="F8" s="21">
        <f t="shared" si="2"/>
        <v>1.1217316756308206E-6</v>
      </c>
      <c r="H8" s="7" t="s">
        <v>10</v>
      </c>
      <c r="I8" s="13">
        <f>SUM(F2:F140)</f>
        <v>3.5449543815152088E-5</v>
      </c>
    </row>
    <row r="9" spans="1:9" x14ac:dyDescent="0.2">
      <c r="A9" s="2">
        <v>43159</v>
      </c>
      <c r="B9" s="3">
        <v>0.3942505133470226</v>
      </c>
      <c r="C9" s="4">
        <v>1.1100000000000001</v>
      </c>
      <c r="D9" s="8">
        <f t="shared" si="0"/>
        <v>1.1038847115216448E-2</v>
      </c>
      <c r="E9" s="8">
        <f t="shared" si="1"/>
        <v>1.1441175404435179E-2</v>
      </c>
      <c r="F9" s="21">
        <f t="shared" si="2"/>
        <v>1.6186805230567083E-7</v>
      </c>
    </row>
    <row r="10" spans="1:9" x14ac:dyDescent="0.2">
      <c r="A10" s="2">
        <v>43174</v>
      </c>
      <c r="B10" s="3">
        <v>0.43531827515400412</v>
      </c>
      <c r="C10" s="4">
        <v>1.17</v>
      </c>
      <c r="D10" s="8">
        <f t="shared" si="0"/>
        <v>1.1632084229707696E-2</v>
      </c>
      <c r="E10" s="8">
        <f t="shared" si="1"/>
        <v>1.1530743708905814E-2</v>
      </c>
      <c r="F10" s="21">
        <f t="shared" si="2"/>
        <v>1.0269901156396807E-8</v>
      </c>
    </row>
    <row r="11" spans="1:9" x14ac:dyDescent="0.2">
      <c r="A11" s="2">
        <v>43190</v>
      </c>
      <c r="B11" s="3">
        <v>0.4791238877481177</v>
      </c>
      <c r="C11" s="4">
        <v>1.1499999999999999</v>
      </c>
      <c r="D11" s="8">
        <f t="shared" si="0"/>
        <v>1.143437762566317E-2</v>
      </c>
      <c r="E11" s="8">
        <f t="shared" si="1"/>
        <v>1.1626073555262732E-2</v>
      </c>
      <c r="F11" s="21">
        <f t="shared" si="2"/>
        <v>3.6747329425040485E-8</v>
      </c>
    </row>
    <row r="12" spans="1:9" x14ac:dyDescent="0.2">
      <c r="A12" s="2">
        <v>43205</v>
      </c>
      <c r="B12" s="3">
        <v>0.52019164955509922</v>
      </c>
      <c r="C12" s="4">
        <v>1.1200000000000001</v>
      </c>
      <c r="D12" s="8">
        <f t="shared" si="0"/>
        <v>1.1137744410456021E-2</v>
      </c>
      <c r="E12" s="8">
        <f t="shared" si="1"/>
        <v>1.1715240955185618E-2</v>
      </c>
      <c r="F12" s="21">
        <f t="shared" si="2"/>
        <v>3.3350225917462315E-7</v>
      </c>
    </row>
    <row r="13" spans="1:9" x14ac:dyDescent="0.2">
      <c r="A13" s="2">
        <v>43220</v>
      </c>
      <c r="B13" s="3">
        <v>0.5612594113620808</v>
      </c>
      <c r="C13" s="4">
        <v>1.18</v>
      </c>
      <c r="D13" s="8">
        <f t="shared" si="0"/>
        <v>1.1730922875698699E-2</v>
      </c>
      <c r="E13" s="8">
        <f t="shared" si="1"/>
        <v>1.1804203341054354E-2</v>
      </c>
      <c r="F13" s="21">
        <f t="shared" si="2"/>
        <v>5.3700266027413928E-9</v>
      </c>
    </row>
    <row r="14" spans="1:9" x14ac:dyDescent="0.2">
      <c r="A14" s="2">
        <v>43235</v>
      </c>
      <c r="B14" s="3">
        <v>0.60232717316906226</v>
      </c>
      <c r="C14" s="4">
        <v>1.27</v>
      </c>
      <c r="D14" s="8">
        <f t="shared" si="0"/>
        <v>1.2620031356102198E-2</v>
      </c>
      <c r="E14" s="8">
        <f t="shared" si="1"/>
        <v>1.1892953819571735E-2</v>
      </c>
      <c r="F14" s="21">
        <f t="shared" si="2"/>
        <v>5.2864174412720786E-7</v>
      </c>
    </row>
    <row r="15" spans="1:9" x14ac:dyDescent="0.2">
      <c r="A15" s="2">
        <v>43235</v>
      </c>
      <c r="B15" s="3">
        <v>0.60232717316906226</v>
      </c>
      <c r="C15" s="4">
        <v>1.27</v>
      </c>
      <c r="D15" s="8">
        <f t="shared" si="0"/>
        <v>1.2620031356102198E-2</v>
      </c>
      <c r="E15" s="8">
        <f t="shared" si="1"/>
        <v>1.1892953819571735E-2</v>
      </c>
      <c r="F15" s="21">
        <f t="shared" si="2"/>
        <v>5.2864174412720786E-7</v>
      </c>
    </row>
    <row r="16" spans="1:9" x14ac:dyDescent="0.2">
      <c r="A16" s="2">
        <v>43251</v>
      </c>
      <c r="B16" s="3">
        <v>0.6461327857631759</v>
      </c>
      <c r="C16" s="4">
        <v>1.27</v>
      </c>
      <c r="D16" s="8">
        <f t="shared" si="0"/>
        <v>1.2620031356102198E-2</v>
      </c>
      <c r="E16" s="8">
        <f t="shared" si="1"/>
        <v>1.1987379906464965E-2</v>
      </c>
      <c r="F16" s="21">
        <f t="shared" si="2"/>
        <v>4.0024785672809285E-7</v>
      </c>
    </row>
    <row r="17" spans="1:6" x14ac:dyDescent="0.2">
      <c r="A17" s="2">
        <v>43251</v>
      </c>
      <c r="B17" s="3">
        <v>0.6461327857631759</v>
      </c>
      <c r="C17" s="4">
        <v>1.17</v>
      </c>
      <c r="D17" s="8">
        <f t="shared" si="0"/>
        <v>1.1632084229707696E-2</v>
      </c>
      <c r="E17" s="8">
        <f t="shared" si="1"/>
        <v>1.1987379906464965E-2</v>
      </c>
      <c r="F17" s="21">
        <f t="shared" si="2"/>
        <v>1.2623501792240546E-7</v>
      </c>
    </row>
    <row r="18" spans="1:6" x14ac:dyDescent="0.2">
      <c r="A18" s="2">
        <v>43266</v>
      </c>
      <c r="B18" s="3">
        <v>0.68720054757015747</v>
      </c>
      <c r="C18" s="4">
        <v>1.1599999999999999</v>
      </c>
      <c r="D18" s="8">
        <f t="shared" si="0"/>
        <v>1.1533235813673085E-2</v>
      </c>
      <c r="E18" s="8">
        <f t="shared" si="1"/>
        <v>1.2075671514939346E-2</v>
      </c>
      <c r="F18" s="21">
        <f t="shared" si="2"/>
        <v>2.9423649000822055E-7</v>
      </c>
    </row>
    <row r="19" spans="1:6" x14ac:dyDescent="0.2">
      <c r="A19" s="2">
        <v>43281</v>
      </c>
      <c r="B19" s="3">
        <v>0.72826830937713893</v>
      </c>
      <c r="C19" s="4">
        <v>1.29</v>
      </c>
      <c r="D19" s="8">
        <f t="shared" si="0"/>
        <v>1.2817503710614343E-2</v>
      </c>
      <c r="E19" s="8">
        <f t="shared" si="1"/>
        <v>1.2163731394048614E-2</v>
      </c>
      <c r="F19" s="21">
        <f t="shared" si="2"/>
        <v>4.274182419077196E-7</v>
      </c>
    </row>
    <row r="20" spans="1:6" x14ac:dyDescent="0.2">
      <c r="A20" s="2">
        <v>43281</v>
      </c>
      <c r="B20" s="3">
        <v>0.72826830937713893</v>
      </c>
      <c r="C20" s="4">
        <v>1.23</v>
      </c>
      <c r="D20" s="8">
        <f t="shared" si="0"/>
        <v>1.2224969622568948E-2</v>
      </c>
      <c r="E20" s="8">
        <f t="shared" si="1"/>
        <v>1.2163731394048614E-2</v>
      </c>
      <c r="F20" s="21">
        <f t="shared" si="2"/>
        <v>3.7501206323087119E-9</v>
      </c>
    </row>
    <row r="21" spans="1:6" x14ac:dyDescent="0.2">
      <c r="A21" s="2">
        <v>43296</v>
      </c>
      <c r="B21" s="3">
        <v>0.76933607118412051</v>
      </c>
      <c r="C21" s="4">
        <v>1.18</v>
      </c>
      <c r="D21" s="8">
        <f t="shared" si="0"/>
        <v>1.1730922875698699E-2</v>
      </c>
      <c r="E21" s="8">
        <f t="shared" si="1"/>
        <v>1.225155349407237E-2</v>
      </c>
      <c r="F21" s="21">
        <f t="shared" si="2"/>
        <v>2.7105624078815115E-7</v>
      </c>
    </row>
    <row r="22" spans="1:6" x14ac:dyDescent="0.2">
      <c r="A22" s="2">
        <v>43312</v>
      </c>
      <c r="B22" s="3">
        <v>0.81314168377823404</v>
      </c>
      <c r="C22" s="4">
        <v>1.3</v>
      </c>
      <c r="D22" s="8">
        <f t="shared" si="0"/>
        <v>1.2916225266546229E-2</v>
      </c>
      <c r="E22" s="8">
        <f t="shared" si="1"/>
        <v>1.2344961723666932E-2</v>
      </c>
      <c r="F22" s="21">
        <f t="shared" si="2"/>
        <v>3.2634203542300727E-7</v>
      </c>
    </row>
    <row r="23" spans="1:6" x14ac:dyDescent="0.2">
      <c r="A23" s="2">
        <v>43312</v>
      </c>
      <c r="B23" s="3">
        <v>0.81314168377823404</v>
      </c>
      <c r="C23" s="4">
        <v>1.17</v>
      </c>
      <c r="D23" s="8">
        <f t="shared" si="0"/>
        <v>1.1632084229707696E-2</v>
      </c>
      <c r="E23" s="8">
        <f t="shared" si="1"/>
        <v>1.2344961723666932E-2</v>
      </c>
      <c r="F23" s="21">
        <f t="shared" si="2"/>
        <v>5.0819432139359949E-7</v>
      </c>
    </row>
    <row r="24" spans="1:6" x14ac:dyDescent="0.2">
      <c r="A24" s="2">
        <v>43327</v>
      </c>
      <c r="B24" s="3">
        <v>0.85420944558521561</v>
      </c>
      <c r="C24" s="4">
        <v>1.38</v>
      </c>
      <c r="D24" s="8">
        <f t="shared" si="0"/>
        <v>1.3705647056111967E-2</v>
      </c>
      <c r="E24" s="8">
        <f t="shared" si="1"/>
        <v>1.2432274080320663E-2</v>
      </c>
      <c r="F24" s="21">
        <f t="shared" si="2"/>
        <v>1.6214787354756002E-6</v>
      </c>
    </row>
    <row r="25" spans="1:6" x14ac:dyDescent="0.2">
      <c r="A25" s="2">
        <v>43327</v>
      </c>
      <c r="B25" s="3">
        <v>0.85420944558521561</v>
      </c>
      <c r="C25" s="4">
        <v>1.29</v>
      </c>
      <c r="D25" s="8">
        <f t="shared" si="0"/>
        <v>1.2817503710614343E-2</v>
      </c>
      <c r="E25" s="8">
        <f t="shared" si="1"/>
        <v>1.2432274080320663E-2</v>
      </c>
      <c r="F25" s="21">
        <f t="shared" si="2"/>
        <v>1.4840186805620474E-7</v>
      </c>
    </row>
    <row r="26" spans="1:6" x14ac:dyDescent="0.2">
      <c r="A26" s="2">
        <v>43343</v>
      </c>
      <c r="B26" s="3">
        <v>0.89801505817932925</v>
      </c>
      <c r="C26" s="4">
        <v>1.34</v>
      </c>
      <c r="D26" s="8">
        <f t="shared" si="0"/>
        <v>1.3311014059672416E-2</v>
      </c>
      <c r="E26" s="8">
        <f t="shared" si="1"/>
        <v>1.2525125923961876E-2</v>
      </c>
      <c r="F26" s="21">
        <f t="shared" si="2"/>
        <v>6.1762016185058847E-7</v>
      </c>
    </row>
    <row r="27" spans="1:6" x14ac:dyDescent="0.2">
      <c r="A27" s="2">
        <v>43343</v>
      </c>
      <c r="B27" s="3">
        <v>0.89801505817932925</v>
      </c>
      <c r="C27" s="4">
        <v>1.33</v>
      </c>
      <c r="D27" s="8">
        <f t="shared" si="0"/>
        <v>1.32123314721349E-2</v>
      </c>
      <c r="E27" s="8">
        <f t="shared" si="1"/>
        <v>1.2525125923961876E-2</v>
      </c>
      <c r="F27" s="21">
        <f t="shared" si="2"/>
        <v>4.7225146543978652E-7</v>
      </c>
    </row>
    <row r="28" spans="1:6" x14ac:dyDescent="0.2">
      <c r="A28" s="2">
        <v>43373</v>
      </c>
      <c r="B28" s="3">
        <v>0.98015058179329229</v>
      </c>
      <c r="C28" s="4">
        <v>1.36</v>
      </c>
      <c r="D28" s="8">
        <f t="shared" si="0"/>
        <v>1.3508350024792299E-2</v>
      </c>
      <c r="E28" s="8">
        <f t="shared" si="1"/>
        <v>1.2698418647590366E-2</v>
      </c>
      <c r="F28" s="21">
        <f t="shared" si="2"/>
        <v>6.559888357762194E-7</v>
      </c>
    </row>
    <row r="29" spans="1:6" x14ac:dyDescent="0.2">
      <c r="A29" s="2">
        <v>43404</v>
      </c>
      <c r="B29" s="3">
        <v>1.0650239561943875</v>
      </c>
      <c r="C29" s="4">
        <v>1.37</v>
      </c>
      <c r="D29" s="8">
        <f t="shared" si="0"/>
        <v>1.3607003406216947E-2</v>
      </c>
      <c r="E29" s="8">
        <f t="shared" si="1"/>
        <v>1.2876349778312091E-2</v>
      </c>
      <c r="F29" s="21">
        <f t="shared" si="2"/>
        <v>5.3385472397052788E-7</v>
      </c>
    </row>
    <row r="30" spans="1:6" x14ac:dyDescent="0.2">
      <c r="A30" s="2">
        <v>43404</v>
      </c>
      <c r="B30" s="3">
        <v>1.0650239561943875</v>
      </c>
      <c r="C30" s="4">
        <v>1.29</v>
      </c>
      <c r="D30" s="8">
        <f t="shared" si="0"/>
        <v>1.2817503710614343E-2</v>
      </c>
      <c r="E30" s="8">
        <f t="shared" si="1"/>
        <v>1.2876349778312091E-2</v>
      </c>
      <c r="F30" s="21">
        <f t="shared" si="2"/>
        <v>3.4628596834879406E-9</v>
      </c>
    </row>
    <row r="31" spans="1:6" x14ac:dyDescent="0.2">
      <c r="A31" s="2">
        <v>43404</v>
      </c>
      <c r="B31" s="3">
        <v>1.0650239561943875</v>
      </c>
      <c r="C31" s="4">
        <v>1.31</v>
      </c>
      <c r="D31" s="8">
        <f t="shared" si="0"/>
        <v>1.3014937077494763E-2</v>
      </c>
      <c r="E31" s="8">
        <f t="shared" si="1"/>
        <v>1.2876349778312091E-2</v>
      </c>
      <c r="F31" s="21">
        <f t="shared" si="2"/>
        <v>1.9206439494747571E-8</v>
      </c>
    </row>
    <row r="32" spans="1:6" x14ac:dyDescent="0.2">
      <c r="A32" s="2">
        <v>43419</v>
      </c>
      <c r="B32" s="3">
        <v>1.106091718001369</v>
      </c>
      <c r="C32" s="4">
        <v>1.42</v>
      </c>
      <c r="D32" s="8">
        <f t="shared" si="0"/>
        <v>1.4100124378781626E-2</v>
      </c>
      <c r="E32" s="8">
        <f t="shared" si="1"/>
        <v>1.2962018082961357E-2</v>
      </c>
      <c r="F32" s="21">
        <f t="shared" si="2"/>
        <v>1.295285940585734E-6</v>
      </c>
    </row>
    <row r="33" spans="1:6" x14ac:dyDescent="0.2">
      <c r="A33" s="2">
        <v>43419</v>
      </c>
      <c r="B33" s="3">
        <v>1.106091718001369</v>
      </c>
      <c r="C33" s="4">
        <v>1.33</v>
      </c>
      <c r="D33" s="8">
        <f t="shared" si="0"/>
        <v>1.32123314721349E-2</v>
      </c>
      <c r="E33" s="8">
        <f t="shared" si="1"/>
        <v>1.2962018082961357E-2</v>
      </c>
      <c r="F33" s="21">
        <f t="shared" si="2"/>
        <v>6.2656792799545411E-8</v>
      </c>
    </row>
    <row r="34" spans="1:6" x14ac:dyDescent="0.2">
      <c r="A34" s="2">
        <v>43434</v>
      </c>
      <c r="B34" s="3">
        <v>1.1471594798083504</v>
      </c>
      <c r="C34" s="4">
        <v>1.38</v>
      </c>
      <c r="D34" s="8">
        <f t="shared" si="0"/>
        <v>1.3705647056111967E-2</v>
      </c>
      <c r="E34" s="8">
        <f t="shared" si="1"/>
        <v>1.3047401623069766E-2</v>
      </c>
      <c r="F34" s="21">
        <f t="shared" si="2"/>
        <v>4.3328705012091483E-7</v>
      </c>
    </row>
    <row r="35" spans="1:6" x14ac:dyDescent="0.2">
      <c r="A35" s="2">
        <v>43434</v>
      </c>
      <c r="B35" s="3">
        <v>1.1471594798083504</v>
      </c>
      <c r="C35" s="4">
        <v>1.27</v>
      </c>
      <c r="D35" s="8">
        <f t="shared" si="0"/>
        <v>1.2620031356102198E-2</v>
      </c>
      <c r="E35" s="8">
        <f t="shared" si="1"/>
        <v>1.3047401623069766E-2</v>
      </c>
      <c r="F35" s="21">
        <f t="shared" si="2"/>
        <v>1.8264534508793008E-7</v>
      </c>
    </row>
    <row r="36" spans="1:6" x14ac:dyDescent="0.2">
      <c r="A36" s="2">
        <v>43434</v>
      </c>
      <c r="B36" s="3">
        <v>1.1471594798083504</v>
      </c>
      <c r="C36" s="4">
        <v>1.32</v>
      </c>
      <c r="D36" s="8">
        <f t="shared" si="0"/>
        <v>1.3113639145383204E-2</v>
      </c>
      <c r="E36" s="8">
        <f t="shared" si="1"/>
        <v>1.3047401623069766E-2</v>
      </c>
      <c r="F36" s="21">
        <f t="shared" si="2"/>
        <v>4.3874093622231351E-9</v>
      </c>
    </row>
    <row r="37" spans="1:6" x14ac:dyDescent="0.2">
      <c r="A37" s="2">
        <v>43449</v>
      </c>
      <c r="B37" s="3">
        <v>1.1882272416153319</v>
      </c>
      <c r="C37" s="4">
        <v>1.24</v>
      </c>
      <c r="D37" s="8">
        <f t="shared" ref="D37:D66" si="3">LN(1+C37/100)</f>
        <v>1.2323749688831903E-2</v>
      </c>
      <c r="E37" s="8">
        <f t="shared" ref="E37:E66" si="4">$I$3+($I$4+$I$5)*($I$6*(1-EXP(-B37/$I$6))/B37)-$I$5*EXP(-B37/$I$6)</f>
        <v>1.3132496158755749E-2</v>
      </c>
      <c r="F37" s="21">
        <f t="shared" si="2"/>
        <v>6.5407085261428148E-7</v>
      </c>
    </row>
    <row r="38" spans="1:6" x14ac:dyDescent="0.2">
      <c r="A38" s="2">
        <v>43465</v>
      </c>
      <c r="B38" s="3">
        <v>1.2320328542094456</v>
      </c>
      <c r="C38" s="4">
        <v>1.4</v>
      </c>
      <c r="D38" s="8">
        <f t="shared" si="3"/>
        <v>1.3902905168991434E-2</v>
      </c>
      <c r="E38" s="8">
        <f t="shared" si="4"/>
        <v>1.3222940518040889E-2</v>
      </c>
      <c r="F38" s="21">
        <f t="shared" si="2"/>
        <v>4.6235192654229665E-7</v>
      </c>
    </row>
    <row r="39" spans="1:6" x14ac:dyDescent="0.2">
      <c r="A39" s="2">
        <v>43465</v>
      </c>
      <c r="B39" s="3">
        <v>1.2320328542094456</v>
      </c>
      <c r="C39" s="4">
        <v>1.31</v>
      </c>
      <c r="D39" s="8">
        <f t="shared" si="3"/>
        <v>1.3014937077494763E-2</v>
      </c>
      <c r="E39" s="8">
        <f t="shared" si="4"/>
        <v>1.3222940518040889E-2</v>
      </c>
      <c r="F39" s="21">
        <f t="shared" si="2"/>
        <v>4.3265431279025622E-8</v>
      </c>
    </row>
    <row r="40" spans="1:6" x14ac:dyDescent="0.2">
      <c r="A40" s="2">
        <v>43465</v>
      </c>
      <c r="B40" s="3">
        <v>1.2320328542094456</v>
      </c>
      <c r="C40" s="4">
        <v>1.37</v>
      </c>
      <c r="D40" s="8">
        <f t="shared" si="3"/>
        <v>1.3607003406216947E-2</v>
      </c>
      <c r="E40" s="8">
        <f t="shared" si="4"/>
        <v>1.3222940518040889E-2</v>
      </c>
      <c r="F40" s="21">
        <f t="shared" si="2"/>
        <v>1.4750430207413521E-7</v>
      </c>
    </row>
    <row r="41" spans="1:6" x14ac:dyDescent="0.2">
      <c r="A41" s="2">
        <v>43480</v>
      </c>
      <c r="B41" s="3">
        <v>1.2731006160164271</v>
      </c>
      <c r="C41" s="4">
        <v>1.25</v>
      </c>
      <c r="D41" s="8">
        <f t="shared" si="3"/>
        <v>1.242251999855711E-2</v>
      </c>
      <c r="E41" s="8">
        <f t="shared" si="4"/>
        <v>1.3307425008864856E-2</v>
      </c>
      <c r="F41" s="21">
        <f t="shared" si="2"/>
        <v>7.8305687726775212E-7</v>
      </c>
    </row>
    <row r="42" spans="1:6" x14ac:dyDescent="0.2">
      <c r="A42" s="2">
        <v>43496</v>
      </c>
      <c r="B42" s="3">
        <v>1.3169062286105406</v>
      </c>
      <c r="C42" s="4">
        <v>1.4</v>
      </c>
      <c r="D42" s="8">
        <f t="shared" si="3"/>
        <v>1.3902905168991434E-2</v>
      </c>
      <c r="E42" s="8">
        <f t="shared" si="4"/>
        <v>1.3397209887464831E-2</v>
      </c>
      <c r="F42" s="21">
        <f t="shared" si="2"/>
        <v>2.5572771775827009E-7</v>
      </c>
    </row>
    <row r="43" spans="1:6" x14ac:dyDescent="0.2">
      <c r="A43" s="2">
        <v>43496</v>
      </c>
      <c r="B43" s="3">
        <v>1.3169062286105406</v>
      </c>
      <c r="C43" s="4">
        <v>1.27</v>
      </c>
      <c r="D43" s="8">
        <f t="shared" si="3"/>
        <v>1.2620031356102198E-2</v>
      </c>
      <c r="E43" s="8">
        <f t="shared" si="4"/>
        <v>1.3397209887464831E-2</v>
      </c>
      <c r="F43" s="21">
        <f t="shared" si="2"/>
        <v>6.0400646961097855E-7</v>
      </c>
    </row>
    <row r="44" spans="1:6" x14ac:dyDescent="0.2">
      <c r="A44" s="2">
        <v>43511</v>
      </c>
      <c r="B44" s="3">
        <v>1.3579739904175223</v>
      </c>
      <c r="C44" s="4">
        <v>1.46</v>
      </c>
      <c r="D44" s="8">
        <f t="shared" si="3"/>
        <v>1.4494446150452511E-2</v>
      </c>
      <c r="E44" s="8">
        <f t="shared" si="4"/>
        <v>1.3481068218371185E-2</v>
      </c>
      <c r="F44" s="21">
        <f t="shared" si="2"/>
        <v>1.0269348332294253E-6</v>
      </c>
    </row>
    <row r="45" spans="1:6" x14ac:dyDescent="0.2">
      <c r="A45" s="2">
        <v>43524</v>
      </c>
      <c r="B45" s="3">
        <v>1.3935660506502396</v>
      </c>
      <c r="C45" s="4">
        <v>1.42</v>
      </c>
      <c r="D45" s="8">
        <f t="shared" si="3"/>
        <v>1.4100124378781626E-2</v>
      </c>
      <c r="E45" s="8">
        <f t="shared" si="4"/>
        <v>1.3553496109632083E-2</v>
      </c>
      <c r="F45" s="21">
        <f t="shared" si="2"/>
        <v>2.9880246463342558E-7</v>
      </c>
    </row>
    <row r="46" spans="1:6" x14ac:dyDescent="0.2">
      <c r="A46" s="2">
        <v>43524</v>
      </c>
      <c r="B46" s="3">
        <v>1.3935660506502396</v>
      </c>
      <c r="C46" s="4">
        <v>1.28</v>
      </c>
      <c r="D46" s="8">
        <f t="shared" si="3"/>
        <v>1.2718772407774612E-2</v>
      </c>
      <c r="E46" s="8">
        <f t="shared" si="4"/>
        <v>1.3553496109632083E-2</v>
      </c>
      <c r="F46" s="21">
        <f t="shared" si="2"/>
        <v>6.9676365844263923E-7</v>
      </c>
    </row>
    <row r="47" spans="1:6" x14ac:dyDescent="0.2">
      <c r="A47" s="2">
        <v>43555</v>
      </c>
      <c r="B47" s="3">
        <v>1.4784394250513346</v>
      </c>
      <c r="C47" s="4">
        <v>1.41</v>
      </c>
      <c r="D47" s="8">
        <f t="shared" si="3"/>
        <v>1.4001519635813611E-2</v>
      </c>
      <c r="E47" s="8">
        <f t="shared" si="4"/>
        <v>1.3725261325166879E-2</v>
      </c>
      <c r="F47" s="21">
        <f t="shared" si="2"/>
        <v>7.6318654201386278E-8</v>
      </c>
    </row>
    <row r="48" spans="1:6" x14ac:dyDescent="0.2">
      <c r="A48" s="2">
        <v>43555</v>
      </c>
      <c r="B48" s="3">
        <v>1.4784394250513346</v>
      </c>
      <c r="C48" s="4">
        <v>1.33</v>
      </c>
      <c r="D48" s="8">
        <f t="shared" si="3"/>
        <v>1.32123314721349E-2</v>
      </c>
      <c r="E48" s="8">
        <f t="shared" si="4"/>
        <v>1.3725261325166879E-2</v>
      </c>
      <c r="F48" s="21">
        <f t="shared" si="2"/>
        <v>2.6309703413140748E-7</v>
      </c>
    </row>
    <row r="49" spans="1:6" x14ac:dyDescent="0.2">
      <c r="A49" s="2">
        <v>43585</v>
      </c>
      <c r="B49" s="3">
        <v>1.5605749486652978</v>
      </c>
      <c r="C49" s="4">
        <v>1.4</v>
      </c>
      <c r="D49" s="8">
        <f t="shared" si="3"/>
        <v>1.3902905168991434E-2</v>
      </c>
      <c r="E49" s="8">
        <f t="shared" si="4"/>
        <v>1.389019379179535E-2</v>
      </c>
      <c r="F49" s="21">
        <f t="shared" si="2"/>
        <v>1.6157911022111708E-10</v>
      </c>
    </row>
    <row r="50" spans="1:6" x14ac:dyDescent="0.2">
      <c r="A50" s="2">
        <v>43585</v>
      </c>
      <c r="B50" s="3">
        <v>1.5605749486652978</v>
      </c>
      <c r="C50" s="4">
        <v>1.32</v>
      </c>
      <c r="D50" s="8">
        <f t="shared" si="3"/>
        <v>1.3113639145383204E-2</v>
      </c>
      <c r="E50" s="8">
        <f t="shared" si="4"/>
        <v>1.389019379179535E-2</v>
      </c>
      <c r="F50" s="21">
        <f t="shared" si="2"/>
        <v>6.0303711886429384E-7</v>
      </c>
    </row>
    <row r="51" spans="1:6" x14ac:dyDescent="0.2">
      <c r="A51" s="2">
        <v>43600</v>
      </c>
      <c r="B51" s="3">
        <v>1.6016427104722792</v>
      </c>
      <c r="C51" s="4">
        <v>1.45</v>
      </c>
      <c r="D51" s="8">
        <f t="shared" si="3"/>
        <v>1.4395880283732339E-2</v>
      </c>
      <c r="E51" s="8">
        <f t="shared" si="4"/>
        <v>1.3972176099983673E-2</v>
      </c>
      <c r="F51" s="21">
        <f t="shared" si="2"/>
        <v>1.7952523532612335E-7</v>
      </c>
    </row>
    <row r="52" spans="1:6" x14ac:dyDescent="0.2">
      <c r="A52" s="2">
        <v>43600</v>
      </c>
      <c r="B52" s="3">
        <v>1.6016427104722792</v>
      </c>
      <c r="C52" s="4">
        <v>1.38</v>
      </c>
      <c r="D52" s="8">
        <f t="shared" si="3"/>
        <v>1.3705647056111967E-2</v>
      </c>
      <c r="E52" s="8">
        <f t="shared" si="4"/>
        <v>1.3972176099983673E-2</v>
      </c>
      <c r="F52" s="21">
        <f t="shared" si="2"/>
        <v>7.1037731227165959E-8</v>
      </c>
    </row>
    <row r="53" spans="1:6" x14ac:dyDescent="0.2">
      <c r="A53" s="2">
        <v>43616</v>
      </c>
      <c r="B53" s="3">
        <v>1.6454483230663928</v>
      </c>
      <c r="C53" s="4">
        <v>1.44</v>
      </c>
      <c r="D53" s="8">
        <f t="shared" si="3"/>
        <v>1.4297304700824394E-2</v>
      </c>
      <c r="E53" s="8">
        <f t="shared" si="4"/>
        <v>1.4059264228297765E-2</v>
      </c>
      <c r="F53" s="21">
        <f t="shared" si="2"/>
        <v>5.6663266560700846E-8</v>
      </c>
    </row>
    <row r="54" spans="1:6" x14ac:dyDescent="0.2">
      <c r="A54" s="2">
        <v>43616</v>
      </c>
      <c r="B54" s="3">
        <v>1.6454483230663928</v>
      </c>
      <c r="C54" s="4">
        <v>1.34</v>
      </c>
      <c r="D54" s="8">
        <f t="shared" si="3"/>
        <v>1.3311014059672416E-2</v>
      </c>
      <c r="E54" s="8">
        <f t="shared" si="4"/>
        <v>1.4059264228297765E-2</v>
      </c>
      <c r="F54" s="21">
        <f t="shared" si="2"/>
        <v>5.5987831484786275E-7</v>
      </c>
    </row>
    <row r="55" spans="1:6" x14ac:dyDescent="0.2">
      <c r="A55" s="2">
        <v>43646</v>
      </c>
      <c r="B55" s="3">
        <v>1.7275838466803559</v>
      </c>
      <c r="C55" s="4">
        <v>1.42</v>
      </c>
      <c r="D55" s="8">
        <f t="shared" si="3"/>
        <v>1.4100124378781626E-2</v>
      </c>
      <c r="E55" s="8">
        <f t="shared" si="4"/>
        <v>1.4221543215704296E-2</v>
      </c>
      <c r="F55" s="21">
        <f t="shared" si="2"/>
        <v>1.4742533959653914E-8</v>
      </c>
    </row>
    <row r="56" spans="1:6" x14ac:dyDescent="0.2">
      <c r="A56" s="2">
        <v>43646</v>
      </c>
      <c r="B56" s="3">
        <v>1.7275838466803559</v>
      </c>
      <c r="C56" s="4">
        <v>1.37</v>
      </c>
      <c r="D56" s="8">
        <f t="shared" si="3"/>
        <v>1.3607003406216947E-2</v>
      </c>
      <c r="E56" s="8">
        <f t="shared" si="4"/>
        <v>1.4221543215704296E-2</v>
      </c>
      <c r="F56" s="21">
        <f t="shared" si="2"/>
        <v>3.7765917744474771E-7</v>
      </c>
    </row>
    <row r="57" spans="1:6" x14ac:dyDescent="0.2">
      <c r="A57" s="2">
        <v>43677</v>
      </c>
      <c r="B57" s="3">
        <v>1.8124572210814511</v>
      </c>
      <c r="C57" s="4">
        <v>1.43</v>
      </c>
      <c r="D57" s="8">
        <f t="shared" si="3"/>
        <v>1.4198719399812928E-2</v>
      </c>
      <c r="E57" s="8">
        <f t="shared" si="4"/>
        <v>1.43878287982704E-2</v>
      </c>
      <c r="F57" s="21">
        <f t="shared" si="2"/>
        <v>3.5762364584946795E-8</v>
      </c>
    </row>
    <row r="58" spans="1:6" x14ac:dyDescent="0.2">
      <c r="A58" s="2">
        <v>43677</v>
      </c>
      <c r="B58" s="3">
        <v>1.8124572210814511</v>
      </c>
      <c r="C58" s="4">
        <v>1.46</v>
      </c>
      <c r="D58" s="8">
        <f t="shared" si="3"/>
        <v>1.4494446150452511E-2</v>
      </c>
      <c r="E58" s="8">
        <f t="shared" si="4"/>
        <v>1.43878287982704E-2</v>
      </c>
      <c r="F58" s="21">
        <f t="shared" si="2"/>
        <v>1.1367259786324379E-8</v>
      </c>
    </row>
    <row r="59" spans="1:6" x14ac:dyDescent="0.2">
      <c r="A59" s="2">
        <v>43692</v>
      </c>
      <c r="B59" s="3">
        <v>1.8535249828884326</v>
      </c>
      <c r="C59" s="4">
        <v>1.48</v>
      </c>
      <c r="D59" s="8">
        <f t="shared" si="3"/>
        <v>1.4691548742989682E-2</v>
      </c>
      <c r="E59" s="8">
        <f t="shared" si="4"/>
        <v>1.4467772062467247E-2</v>
      </c>
      <c r="F59" s="21">
        <f t="shared" si="2"/>
        <v>5.0076002745640144E-8</v>
      </c>
    </row>
    <row r="60" spans="1:6" x14ac:dyDescent="0.2">
      <c r="A60" s="2">
        <v>43692</v>
      </c>
      <c r="B60" s="3">
        <v>1.8535249828884326</v>
      </c>
      <c r="C60" s="4">
        <v>1.44</v>
      </c>
      <c r="D60" s="8">
        <f t="shared" si="3"/>
        <v>1.4297304700824394E-2</v>
      </c>
      <c r="E60" s="8">
        <f t="shared" si="4"/>
        <v>1.4467772062467247E-2</v>
      </c>
      <c r="F60" s="21">
        <f t="shared" si="2"/>
        <v>2.9059121385475352E-8</v>
      </c>
    </row>
    <row r="61" spans="1:6" x14ac:dyDescent="0.2">
      <c r="A61" s="2">
        <v>43708</v>
      </c>
      <c r="B61" s="3">
        <v>1.8973305954825461</v>
      </c>
      <c r="C61" s="4">
        <v>1.44</v>
      </c>
      <c r="D61" s="8">
        <f t="shared" si="3"/>
        <v>1.4297304700824394E-2</v>
      </c>
      <c r="E61" s="8">
        <f t="shared" si="4"/>
        <v>1.4552669802214433E-2</v>
      </c>
      <c r="F61" s="21">
        <f t="shared" si="2"/>
        <v>6.5211335007944995E-8</v>
      </c>
    </row>
    <row r="62" spans="1:6" x14ac:dyDescent="0.2">
      <c r="A62" s="2">
        <v>43708</v>
      </c>
      <c r="B62" s="3">
        <v>1.8973305954825461</v>
      </c>
      <c r="C62" s="4">
        <v>1.47</v>
      </c>
      <c r="D62" s="8">
        <f t="shared" si="3"/>
        <v>1.4593002302900086E-2</v>
      </c>
      <c r="E62" s="8">
        <f t="shared" si="4"/>
        <v>1.4552669802214433E-2</v>
      </c>
      <c r="F62" s="21">
        <f t="shared" si="2"/>
        <v>1.6267106115582177E-9</v>
      </c>
    </row>
    <row r="63" spans="1:6" x14ac:dyDescent="0.2">
      <c r="A63" s="2">
        <v>43738</v>
      </c>
      <c r="B63" s="3">
        <v>1.9794661190965093</v>
      </c>
      <c r="C63" s="4">
        <v>1.46</v>
      </c>
      <c r="D63" s="8">
        <f t="shared" si="3"/>
        <v>1.4494446150452511E-2</v>
      </c>
      <c r="E63" s="8">
        <f t="shared" si="4"/>
        <v>1.4710801758422508E-2</v>
      </c>
      <c r="F63" s="21">
        <f t="shared" si="2"/>
        <v>4.6809749100067E-8</v>
      </c>
    </row>
    <row r="64" spans="1:6" x14ac:dyDescent="0.2">
      <c r="A64" s="2">
        <v>43738</v>
      </c>
      <c r="B64" s="3">
        <v>1.9794661190965093</v>
      </c>
      <c r="C64" s="4">
        <v>1.5</v>
      </c>
      <c r="D64" s="8">
        <f t="shared" si="3"/>
        <v>1.4888612493750559E-2</v>
      </c>
      <c r="E64" s="8">
        <f t="shared" si="4"/>
        <v>1.4710801758422508E-2</v>
      </c>
      <c r="F64" s="21">
        <f t="shared" si="2"/>
        <v>3.1616657597902079E-8</v>
      </c>
    </row>
    <row r="65" spans="1:6" x14ac:dyDescent="0.2">
      <c r="A65" s="2">
        <v>43769</v>
      </c>
      <c r="B65" s="3">
        <v>2.0643394934976045</v>
      </c>
      <c r="C65" s="4">
        <v>1.48</v>
      </c>
      <c r="D65" s="8">
        <f t="shared" si="3"/>
        <v>1.4691548742989682E-2</v>
      </c>
      <c r="E65" s="8">
        <f t="shared" si="4"/>
        <v>1.4872751889827283E-2</v>
      </c>
      <c r="F65" s="21">
        <f t="shared" si="2"/>
        <v>3.2834580423849074E-8</v>
      </c>
    </row>
    <row r="66" spans="1:6" x14ac:dyDescent="0.2">
      <c r="A66" s="2">
        <v>43769</v>
      </c>
      <c r="B66" s="3">
        <v>2.0643394934976045</v>
      </c>
      <c r="C66" s="4">
        <v>1.52</v>
      </c>
      <c r="D66" s="8">
        <f t="shared" si="3"/>
        <v>1.5085637418040953E-2</v>
      </c>
      <c r="E66" s="8">
        <f t="shared" si="4"/>
        <v>1.4872751889827283E-2</v>
      </c>
      <c r="F66" s="21">
        <f t="shared" si="2"/>
        <v>4.5320248122813363E-8</v>
      </c>
    </row>
    <row r="67" spans="1:6" x14ac:dyDescent="0.2">
      <c r="A67" s="2">
        <v>43784</v>
      </c>
      <c r="B67" s="3">
        <v>2.1054072553045859</v>
      </c>
      <c r="C67" s="4">
        <v>1.46</v>
      </c>
      <c r="D67" s="8">
        <f t="shared" ref="D67:D130" si="5">LN(1+C67/100)</f>
        <v>1.4494446150452511E-2</v>
      </c>
      <c r="E67" s="8">
        <f t="shared" ref="E67:E130" si="6">$I$3+($I$4+$I$5)*($I$6*(1-EXP(-B67/$I$6))/B67)-$I$5*EXP(-B67/$I$6)</f>
        <v>1.4950580673854713E-2</v>
      </c>
      <c r="F67" s="21">
        <f t="shared" ref="F67:F130" si="7">(D67-E67)^2</f>
        <v>2.0805870343935414E-7</v>
      </c>
    </row>
    <row r="68" spans="1:6" x14ac:dyDescent="0.2">
      <c r="A68" s="2">
        <v>43799</v>
      </c>
      <c r="B68" s="3">
        <v>2.1464750171115674</v>
      </c>
      <c r="C68" s="4">
        <v>1.48</v>
      </c>
      <c r="D68" s="8">
        <f t="shared" si="5"/>
        <v>1.4691548742989682E-2</v>
      </c>
      <c r="E68" s="8">
        <f t="shared" si="6"/>
        <v>1.5028059154118858E-2</v>
      </c>
      <c r="F68" s="21">
        <f t="shared" si="7"/>
        <v>1.1323925679832691E-7</v>
      </c>
    </row>
    <row r="69" spans="1:6" x14ac:dyDescent="0.2">
      <c r="A69" s="2">
        <v>43799</v>
      </c>
      <c r="B69" s="3">
        <v>2.1464750171115674</v>
      </c>
      <c r="C69" s="4">
        <v>1.53</v>
      </c>
      <c r="D69" s="8">
        <f t="shared" si="5"/>
        <v>1.5184135325040055E-2</v>
      </c>
      <c r="E69" s="8">
        <f t="shared" si="6"/>
        <v>1.5028059154118858E-2</v>
      </c>
      <c r="F69" s="21">
        <f t="shared" si="7"/>
        <v>2.4359771129422738E-8</v>
      </c>
    </row>
    <row r="70" spans="1:6" x14ac:dyDescent="0.2">
      <c r="A70" s="2">
        <v>43814</v>
      </c>
      <c r="B70" s="3">
        <v>2.1875427789185489</v>
      </c>
      <c r="C70" s="4">
        <v>1.49</v>
      </c>
      <c r="D70" s="8">
        <f t="shared" si="5"/>
        <v>1.4790085472635345E-2</v>
      </c>
      <c r="E70" s="8">
        <f t="shared" si="6"/>
        <v>1.510518602617532E-2</v>
      </c>
      <c r="F70" s="21">
        <f t="shared" si="7"/>
        <v>9.9288358841198476E-8</v>
      </c>
    </row>
    <row r="71" spans="1:6" x14ac:dyDescent="0.2">
      <c r="A71" s="2">
        <v>43830</v>
      </c>
      <c r="B71" s="3">
        <v>2.2313483915126624</v>
      </c>
      <c r="C71" s="4">
        <v>1.5</v>
      </c>
      <c r="D71" s="8">
        <f t="shared" si="5"/>
        <v>1.4888612493750559E-2</v>
      </c>
      <c r="E71" s="8">
        <f t="shared" si="6"/>
        <v>1.5187065770188368E-2</v>
      </c>
      <c r="F71" s="21">
        <f t="shared" si="7"/>
        <v>8.9074358216463249E-8</v>
      </c>
    </row>
    <row r="72" spans="1:6" x14ac:dyDescent="0.2">
      <c r="A72" s="2">
        <v>43830</v>
      </c>
      <c r="B72" s="3">
        <v>2.2313483915126624</v>
      </c>
      <c r="C72" s="4">
        <v>1.52</v>
      </c>
      <c r="D72" s="8">
        <f t="shared" si="5"/>
        <v>1.5085637418040953E-2</v>
      </c>
      <c r="E72" s="8">
        <f t="shared" si="6"/>
        <v>1.5187065770188368E-2</v>
      </c>
      <c r="F72" s="21">
        <f t="shared" si="7"/>
        <v>1.0287710619339881E-8</v>
      </c>
    </row>
    <row r="73" spans="1:6" x14ac:dyDescent="0.2">
      <c r="A73" s="2">
        <v>43861</v>
      </c>
      <c r="B73" s="3">
        <v>2.3162217659137578</v>
      </c>
      <c r="C73" s="4">
        <v>1.64</v>
      </c>
      <c r="D73" s="8">
        <f t="shared" si="5"/>
        <v>1.6266972463871938E-2</v>
      </c>
      <c r="E73" s="8">
        <f t="shared" si="6"/>
        <v>1.5344560390161837E-2</v>
      </c>
      <c r="F73" s="21">
        <f t="shared" si="7"/>
        <v>8.5084403372616964E-7</v>
      </c>
    </row>
    <row r="74" spans="1:6" x14ac:dyDescent="0.2">
      <c r="A74" s="2">
        <v>43861</v>
      </c>
      <c r="B74" s="3">
        <v>2.3162217659137578</v>
      </c>
      <c r="C74" s="4">
        <v>1.42</v>
      </c>
      <c r="D74" s="8">
        <f t="shared" si="5"/>
        <v>1.4100124378781626E-2</v>
      </c>
      <c r="E74" s="8">
        <f t="shared" si="6"/>
        <v>1.5344560390161837E-2</v>
      </c>
      <c r="F74" s="21">
        <f t="shared" si="7"/>
        <v>1.5486209864198882E-6</v>
      </c>
    </row>
    <row r="75" spans="1:6" x14ac:dyDescent="0.2">
      <c r="A75" s="2">
        <v>43890</v>
      </c>
      <c r="B75" s="3">
        <v>2.3956194387405887</v>
      </c>
      <c r="C75" s="4">
        <v>1.55</v>
      </c>
      <c r="D75" s="8">
        <f t="shared" si="5"/>
        <v>1.5381102038302391E-2</v>
      </c>
      <c r="E75" s="8">
        <f t="shared" si="6"/>
        <v>1.5490517414292257E-2</v>
      </c>
      <c r="F75" s="21">
        <f t="shared" si="7"/>
        <v>1.1971724503003709E-8</v>
      </c>
    </row>
    <row r="76" spans="1:6" x14ac:dyDescent="0.2">
      <c r="A76" s="2">
        <v>43921</v>
      </c>
      <c r="B76" s="3">
        <v>2.4804928131416837</v>
      </c>
      <c r="C76" s="4">
        <v>1.65</v>
      </c>
      <c r="D76" s="8">
        <f t="shared" si="5"/>
        <v>1.636535408626423E-2</v>
      </c>
      <c r="E76" s="8">
        <f t="shared" si="6"/>
        <v>1.5645061822687666E-2</v>
      </c>
      <c r="F76" s="21">
        <f t="shared" si="7"/>
        <v>5.1882094496825063E-7</v>
      </c>
    </row>
    <row r="77" spans="1:6" x14ac:dyDescent="0.2">
      <c r="A77" s="2">
        <v>43921</v>
      </c>
      <c r="B77" s="3">
        <v>2.4804928131416837</v>
      </c>
      <c r="C77" s="4">
        <v>1.56</v>
      </c>
      <c r="D77" s="8">
        <f t="shared" si="5"/>
        <v>1.5479570848386375E-2</v>
      </c>
      <c r="E77" s="8">
        <f t="shared" si="6"/>
        <v>1.5645061822687666E-2</v>
      </c>
      <c r="F77" s="21">
        <f t="shared" si="7"/>
        <v>2.7387262575190713E-8</v>
      </c>
    </row>
    <row r="78" spans="1:6" x14ac:dyDescent="0.2">
      <c r="A78" s="2">
        <v>43951</v>
      </c>
      <c r="B78" s="3">
        <v>2.5626283367556466</v>
      </c>
      <c r="C78" s="4">
        <v>1.69</v>
      </c>
      <c r="D78" s="8">
        <f t="shared" si="5"/>
        <v>1.6758783814954624E-2</v>
      </c>
      <c r="E78" s="8">
        <f t="shared" si="6"/>
        <v>1.5793160561567439E-2</v>
      </c>
      <c r="F78" s="21">
        <f t="shared" si="7"/>
        <v>9.3242826748205175E-7</v>
      </c>
    </row>
    <row r="79" spans="1:6" x14ac:dyDescent="0.2">
      <c r="A79" s="2">
        <v>43982</v>
      </c>
      <c r="B79" s="3">
        <v>2.647501711156742</v>
      </c>
      <c r="C79" s="4">
        <v>1.71</v>
      </c>
      <c r="D79" s="8">
        <f t="shared" si="5"/>
        <v>1.6955440649413369E-2</v>
      </c>
      <c r="E79" s="8">
        <f t="shared" si="6"/>
        <v>1.5944682208189252E-2</v>
      </c>
      <c r="F79" s="21">
        <f t="shared" si="7"/>
        <v>1.0216326265058062E-6</v>
      </c>
    </row>
    <row r="80" spans="1:6" x14ac:dyDescent="0.2">
      <c r="A80" s="2">
        <v>44012</v>
      </c>
      <c r="B80" s="3">
        <v>2.729637234770705</v>
      </c>
      <c r="C80" s="4">
        <v>1.56</v>
      </c>
      <c r="D80" s="8">
        <f t="shared" si="5"/>
        <v>1.5479570848386375E-2</v>
      </c>
      <c r="E80" s="8">
        <f t="shared" si="6"/>
        <v>1.6089847836803884E-2</v>
      </c>
      <c r="F80" s="21">
        <f t="shared" si="7"/>
        <v>3.724380025919446E-7</v>
      </c>
    </row>
    <row r="81" spans="1:6" x14ac:dyDescent="0.2">
      <c r="A81" s="2">
        <v>44012</v>
      </c>
      <c r="B81" s="3">
        <v>2.729637234770705</v>
      </c>
      <c r="C81" s="4">
        <v>1.6</v>
      </c>
      <c r="D81" s="8">
        <f t="shared" si="5"/>
        <v>1.5873349156290163E-2</v>
      </c>
      <c r="E81" s="8">
        <f t="shared" si="6"/>
        <v>1.6089847836803884E-2</v>
      </c>
      <c r="F81" s="21">
        <f t="shared" si="7"/>
        <v>4.6871678664182133E-8</v>
      </c>
    </row>
    <row r="82" spans="1:6" x14ac:dyDescent="0.2">
      <c r="A82" s="2">
        <v>44043</v>
      </c>
      <c r="B82" s="3">
        <v>2.8145106091718</v>
      </c>
      <c r="C82" s="4">
        <v>1.57</v>
      </c>
      <c r="D82" s="8">
        <f t="shared" si="5"/>
        <v>1.5578029963318462E-2</v>
      </c>
      <c r="E82" s="8">
        <f t="shared" si="6"/>
        <v>1.6238332797011496E-2</v>
      </c>
      <c r="F82" s="21">
        <f t="shared" si="7"/>
        <v>4.3599983218305119E-7</v>
      </c>
    </row>
    <row r="83" spans="1:6" x14ac:dyDescent="0.2">
      <c r="A83" s="2">
        <v>44043</v>
      </c>
      <c r="B83" s="3">
        <v>2.8145106091718</v>
      </c>
      <c r="C83" s="4">
        <v>1.63</v>
      </c>
      <c r="D83" s="8">
        <f t="shared" si="5"/>
        <v>1.6168581161583689E-2</v>
      </c>
      <c r="E83" s="8">
        <f t="shared" si="6"/>
        <v>1.6238332797011496E-2</v>
      </c>
      <c r="F83" s="21">
        <f t="shared" si="7"/>
        <v>4.8652906448537612E-9</v>
      </c>
    </row>
    <row r="84" spans="1:6" x14ac:dyDescent="0.2">
      <c r="A84" s="2">
        <v>44074</v>
      </c>
      <c r="B84" s="3">
        <v>2.8993839835728954</v>
      </c>
      <c r="C84" s="4">
        <v>1.6</v>
      </c>
      <c r="D84" s="8">
        <f t="shared" si="5"/>
        <v>1.5873349156290163E-2</v>
      </c>
      <c r="E84" s="8">
        <f t="shared" si="6"/>
        <v>1.6385272019791827E-2</v>
      </c>
      <c r="F84" s="21">
        <f t="shared" si="7"/>
        <v>2.6206501817574329E-7</v>
      </c>
    </row>
    <row r="85" spans="1:6" x14ac:dyDescent="0.2">
      <c r="A85" s="2">
        <v>44104</v>
      </c>
      <c r="B85" s="3">
        <v>2.9815195071868583</v>
      </c>
      <c r="C85" s="4">
        <v>1.74</v>
      </c>
      <c r="D85" s="8">
        <f t="shared" si="5"/>
        <v>1.7250353406527672E-2</v>
      </c>
      <c r="E85" s="8">
        <f t="shared" si="6"/>
        <v>1.6525999255270516E-2</v>
      </c>
      <c r="F85" s="21">
        <f t="shared" si="7"/>
        <v>5.2468893644347493E-7</v>
      </c>
    </row>
    <row r="86" spans="1:6" x14ac:dyDescent="0.2">
      <c r="A86" s="2">
        <v>44104</v>
      </c>
      <c r="B86" s="3">
        <v>2.9815195071868583</v>
      </c>
      <c r="C86" s="4">
        <v>1.64</v>
      </c>
      <c r="D86" s="8">
        <f t="shared" si="5"/>
        <v>1.6266972463871938E-2</v>
      </c>
      <c r="E86" s="8">
        <f t="shared" si="6"/>
        <v>1.6525999255270516E-2</v>
      </c>
      <c r="F86" s="21">
        <f t="shared" si="7"/>
        <v>6.7094878662242241E-8</v>
      </c>
    </row>
    <row r="87" spans="1:6" x14ac:dyDescent="0.2">
      <c r="A87" s="2">
        <v>44135</v>
      </c>
      <c r="B87" s="3">
        <v>3.0663928815879533</v>
      </c>
      <c r="C87" s="4">
        <v>1.62</v>
      </c>
      <c r="D87" s="8">
        <f t="shared" si="5"/>
        <v>1.607018017749446E-2</v>
      </c>
      <c r="E87" s="8">
        <f t="shared" si="6"/>
        <v>1.666989700975641E-2</v>
      </c>
      <c r="F87" s="21">
        <f t="shared" si="7"/>
        <v>3.5966027889830844E-7</v>
      </c>
    </row>
    <row r="88" spans="1:6" x14ac:dyDescent="0.2">
      <c r="A88" s="2">
        <v>44150</v>
      </c>
      <c r="B88" s="3">
        <v>3.1074606433949348</v>
      </c>
      <c r="C88" s="4">
        <v>1.7</v>
      </c>
      <c r="D88" s="8">
        <f t="shared" si="5"/>
        <v>1.6857117066422806E-2</v>
      </c>
      <c r="E88" s="8">
        <f t="shared" si="6"/>
        <v>1.6738970634910689E-2</v>
      </c>
      <c r="F88" s="21">
        <f t="shared" si="7"/>
        <v>1.3958579279047409E-8</v>
      </c>
    </row>
    <row r="89" spans="1:6" x14ac:dyDescent="0.2">
      <c r="A89" s="2">
        <v>44165</v>
      </c>
      <c r="B89" s="3">
        <v>3.1485284052019167</v>
      </c>
      <c r="C89" s="4">
        <v>1.65</v>
      </c>
      <c r="D89" s="8">
        <f t="shared" si="5"/>
        <v>1.636535408626423E-2</v>
      </c>
      <c r="E89" s="8">
        <f t="shared" si="6"/>
        <v>1.6807683083699558E-2</v>
      </c>
      <c r="F89" s="21">
        <f t="shared" si="7"/>
        <v>1.95654941972142E-7</v>
      </c>
    </row>
    <row r="90" spans="1:6" x14ac:dyDescent="0.2">
      <c r="A90" s="2">
        <v>44165</v>
      </c>
      <c r="B90" s="3">
        <v>3.1485284052019167</v>
      </c>
      <c r="C90" s="4">
        <v>1.65</v>
      </c>
      <c r="D90" s="8">
        <f t="shared" si="5"/>
        <v>1.636535408626423E-2</v>
      </c>
      <c r="E90" s="8">
        <f t="shared" si="6"/>
        <v>1.6807683083699558E-2</v>
      </c>
      <c r="F90" s="21">
        <f t="shared" si="7"/>
        <v>1.95654941972142E-7</v>
      </c>
    </row>
    <row r="91" spans="1:6" x14ac:dyDescent="0.2">
      <c r="A91" s="2">
        <v>44196</v>
      </c>
      <c r="B91" s="3">
        <v>3.2334017796030117</v>
      </c>
      <c r="C91" s="4">
        <v>1.67</v>
      </c>
      <c r="D91" s="8">
        <f t="shared" si="5"/>
        <v>1.656208829897823E-2</v>
      </c>
      <c r="E91" s="8">
        <f t="shared" si="6"/>
        <v>1.6948545664584869E-2</v>
      </c>
      <c r="F91" s="21">
        <f t="shared" si="7"/>
        <v>1.4934929543162304E-7</v>
      </c>
    </row>
    <row r="92" spans="1:6" x14ac:dyDescent="0.2">
      <c r="A92" s="2">
        <v>44196</v>
      </c>
      <c r="B92" s="3">
        <v>3.2334017796030117</v>
      </c>
      <c r="C92" s="4">
        <v>1.67</v>
      </c>
      <c r="D92" s="8">
        <f t="shared" si="5"/>
        <v>1.656208829897823E-2</v>
      </c>
      <c r="E92" s="8">
        <f t="shared" si="6"/>
        <v>1.6948545664584869E-2</v>
      </c>
      <c r="F92" s="21">
        <f t="shared" si="7"/>
        <v>1.4934929543162304E-7</v>
      </c>
    </row>
    <row r="93" spans="1:6" x14ac:dyDescent="0.2">
      <c r="A93" s="2">
        <v>44227</v>
      </c>
      <c r="B93" s="3">
        <v>3.3182751540041067</v>
      </c>
      <c r="C93" s="4">
        <v>1.72</v>
      </c>
      <c r="D93" s="8">
        <f t="shared" si="5"/>
        <v>1.7053754565827622E-2</v>
      </c>
      <c r="E93" s="8">
        <f t="shared" si="6"/>
        <v>1.7087870341075843E-2</v>
      </c>
      <c r="F93" s="21">
        <f t="shared" si="7"/>
        <v>1.1638861207871296E-9</v>
      </c>
    </row>
    <row r="94" spans="1:6" x14ac:dyDescent="0.2">
      <c r="A94" s="2">
        <v>44255</v>
      </c>
      <c r="B94" s="3">
        <v>3.3949349760438055</v>
      </c>
      <c r="C94" s="4">
        <v>1.73</v>
      </c>
      <c r="D94" s="8">
        <f t="shared" si="5"/>
        <v>1.7152058817565659E-2</v>
      </c>
      <c r="E94" s="8">
        <f t="shared" si="6"/>
        <v>1.721239355153624E-2</v>
      </c>
      <c r="F94" s="21">
        <f t="shared" si="7"/>
        <v>3.6402801233007715E-9</v>
      </c>
    </row>
    <row r="95" spans="1:6" x14ac:dyDescent="0.2">
      <c r="A95" s="2">
        <v>44286</v>
      </c>
      <c r="B95" s="3">
        <v>3.4798083504449009</v>
      </c>
      <c r="C95" s="4">
        <v>1.75</v>
      </c>
      <c r="D95" s="8">
        <f t="shared" si="5"/>
        <v>1.7348638334613073E-2</v>
      </c>
      <c r="E95" s="8">
        <f t="shared" si="6"/>
        <v>1.734880331177736E-2</v>
      </c>
      <c r="F95" s="21">
        <f t="shared" si="7"/>
        <v>2.7217464736311714E-14</v>
      </c>
    </row>
    <row r="96" spans="1:6" x14ac:dyDescent="0.2">
      <c r="A96" s="2">
        <v>44316</v>
      </c>
      <c r="B96" s="3">
        <v>3.5619438740588638</v>
      </c>
      <c r="C96" s="4">
        <v>1.73</v>
      </c>
      <c r="D96" s="8">
        <f t="shared" si="5"/>
        <v>1.7152058817565659E-2</v>
      </c>
      <c r="E96" s="8">
        <f t="shared" si="6"/>
        <v>1.7479361786101814E-2</v>
      </c>
      <c r="F96" s="21">
        <f t="shared" si="7"/>
        <v>1.0712723321257966E-7</v>
      </c>
    </row>
    <row r="97" spans="1:6" x14ac:dyDescent="0.2">
      <c r="A97" s="2">
        <v>44347</v>
      </c>
      <c r="B97" s="3">
        <v>3.6468172484599588</v>
      </c>
      <c r="C97" s="4">
        <v>1.76</v>
      </c>
      <c r="D97" s="8">
        <f t="shared" si="5"/>
        <v>1.7446913603720703E-2</v>
      </c>
      <c r="E97" s="8">
        <f t="shared" si="6"/>
        <v>1.7612778891736184E-2</v>
      </c>
      <c r="F97" s="21">
        <f t="shared" si="7"/>
        <v>2.7511293768458358E-8</v>
      </c>
    </row>
    <row r="98" spans="1:6" x14ac:dyDescent="0.2">
      <c r="A98" s="2">
        <v>44377</v>
      </c>
      <c r="B98" s="3">
        <v>3.7289527720739222</v>
      </c>
      <c r="C98" s="4">
        <v>1.75</v>
      </c>
      <c r="D98" s="8">
        <f t="shared" si="5"/>
        <v>1.7348638334613073E-2</v>
      </c>
      <c r="E98" s="8">
        <f t="shared" si="6"/>
        <v>1.7740453409699604E-2</v>
      </c>
      <c r="F98" s="21">
        <f t="shared" si="7"/>
        <v>1.535190530650639E-7</v>
      </c>
    </row>
    <row r="99" spans="1:6" x14ac:dyDescent="0.2">
      <c r="A99" s="2">
        <v>44408</v>
      </c>
      <c r="B99" s="3">
        <v>3.8138261464750172</v>
      </c>
      <c r="C99" s="4">
        <v>1.78</v>
      </c>
      <c r="D99" s="8">
        <f t="shared" si="5"/>
        <v>1.7643435172595281E-2</v>
      </c>
      <c r="E99" s="8">
        <f t="shared" si="6"/>
        <v>1.7870904157662459E-2</v>
      </c>
      <c r="F99" s="21">
        <f t="shared" si="7"/>
        <v>5.1742139167492337E-8</v>
      </c>
    </row>
    <row r="100" spans="1:6" x14ac:dyDescent="0.2">
      <c r="A100" s="2">
        <v>44439</v>
      </c>
      <c r="B100" s="3">
        <v>3.8986995208761122</v>
      </c>
      <c r="C100" s="4">
        <v>1.91</v>
      </c>
      <c r="D100" s="8">
        <f t="shared" si="5"/>
        <v>1.8919884852510768E-2</v>
      </c>
      <c r="E100" s="8">
        <f t="shared" si="6"/>
        <v>1.7999858905484216E-2</v>
      </c>
      <c r="F100" s="21">
        <f t="shared" si="7"/>
        <v>8.4644774320210442E-7</v>
      </c>
    </row>
    <row r="101" spans="1:6" x14ac:dyDescent="0.2">
      <c r="A101" s="2">
        <v>44500</v>
      </c>
      <c r="B101" s="3">
        <v>4.0657084188911705</v>
      </c>
      <c r="C101" s="4">
        <v>1.84</v>
      </c>
      <c r="D101" s="8">
        <f t="shared" si="5"/>
        <v>1.8232768261059684E-2</v>
      </c>
      <c r="E101" s="8">
        <f t="shared" si="6"/>
        <v>1.8249273484168185E-2</v>
      </c>
      <c r="F101" s="21">
        <f t="shared" si="7"/>
        <v>2.7242238986137613E-10</v>
      </c>
    </row>
    <row r="102" spans="1:6" x14ac:dyDescent="0.2">
      <c r="A102" s="2">
        <v>44500</v>
      </c>
      <c r="B102" s="3">
        <v>4.0657084188911705</v>
      </c>
      <c r="C102" s="4">
        <v>1.93</v>
      </c>
      <c r="D102" s="8">
        <f t="shared" si="5"/>
        <v>1.9116117192230143E-2</v>
      </c>
      <c r="E102" s="8">
        <f t="shared" si="6"/>
        <v>1.8249273484168185E-2</v>
      </c>
      <c r="F102" s="21">
        <f t="shared" si="7"/>
        <v>7.5141801420660651E-7</v>
      </c>
    </row>
    <row r="103" spans="1:6" x14ac:dyDescent="0.2">
      <c r="A103" s="2">
        <v>44530</v>
      </c>
      <c r="B103" s="3">
        <v>4.1478439425051334</v>
      </c>
      <c r="C103" s="4">
        <v>1.85</v>
      </c>
      <c r="D103" s="8">
        <f t="shared" si="5"/>
        <v>1.8330956684723419E-2</v>
      </c>
      <c r="E103" s="8">
        <f t="shared" si="6"/>
        <v>1.8369844583905028E-2</v>
      </c>
      <c r="F103" s="21">
        <f t="shared" si="7"/>
        <v>1.5122687027589844E-9</v>
      </c>
    </row>
    <row r="104" spans="1:6" x14ac:dyDescent="0.2">
      <c r="A104" s="2">
        <v>44530</v>
      </c>
      <c r="B104" s="3">
        <v>4.1478439425051334</v>
      </c>
      <c r="C104" s="4">
        <v>1.92</v>
      </c>
      <c r="D104" s="8">
        <f t="shared" si="5"/>
        <v>1.901800583576195E-2</v>
      </c>
      <c r="E104" s="8">
        <f t="shared" si="6"/>
        <v>1.8369844583905028E-2</v>
      </c>
      <c r="F104" s="21">
        <f t="shared" si="7"/>
        <v>4.2011300840873228E-7</v>
      </c>
    </row>
    <row r="105" spans="1:6" x14ac:dyDescent="0.2">
      <c r="A105" s="2">
        <v>44561</v>
      </c>
      <c r="B105" s="3">
        <v>4.2327173169062284</v>
      </c>
      <c r="C105" s="4">
        <v>1.87</v>
      </c>
      <c r="D105" s="8">
        <f t="shared" si="5"/>
        <v>1.852730461388356E-2</v>
      </c>
      <c r="E105" s="8">
        <f t="shared" si="6"/>
        <v>1.8492998264087655E-2</v>
      </c>
      <c r="F105" s="21">
        <f t="shared" si="7"/>
        <v>1.1769256363190155E-9</v>
      </c>
    </row>
    <row r="106" spans="1:6" x14ac:dyDescent="0.2">
      <c r="A106" s="2">
        <v>44561</v>
      </c>
      <c r="B106" s="3">
        <v>4.2327173169062284</v>
      </c>
      <c r="C106" s="4">
        <v>1.93</v>
      </c>
      <c r="D106" s="8">
        <f t="shared" si="5"/>
        <v>1.9116117192230143E-2</v>
      </c>
      <c r="E106" s="8">
        <f t="shared" si="6"/>
        <v>1.8492998264087655E-2</v>
      </c>
      <c r="F106" s="21">
        <f t="shared" si="7"/>
        <v>3.8827719860944416E-7</v>
      </c>
    </row>
    <row r="107" spans="1:6" x14ac:dyDescent="0.2">
      <c r="A107" s="2">
        <v>44592</v>
      </c>
      <c r="B107" s="3">
        <v>4.3175906913073234</v>
      </c>
      <c r="C107" s="4">
        <v>1.88</v>
      </c>
      <c r="D107" s="8">
        <f t="shared" si="5"/>
        <v>1.862546412316482E-2</v>
      </c>
      <c r="E107" s="8">
        <f t="shared" si="6"/>
        <v>1.8614701993842821E-2</v>
      </c>
      <c r="F107" s="21">
        <f t="shared" si="7"/>
        <v>1.1582342754342034E-10</v>
      </c>
    </row>
    <row r="108" spans="1:6" x14ac:dyDescent="0.2">
      <c r="A108" s="2">
        <v>44592</v>
      </c>
      <c r="B108" s="3">
        <v>4.3175906913073234</v>
      </c>
      <c r="C108" s="4">
        <v>1.94</v>
      </c>
      <c r="D108" s="8">
        <f t="shared" si="5"/>
        <v>1.9214218923804371E-2</v>
      </c>
      <c r="E108" s="8">
        <f t="shared" si="6"/>
        <v>1.8614701993842821E-2</v>
      </c>
      <c r="F108" s="21">
        <f t="shared" si="7"/>
        <v>3.5942054931052212E-7</v>
      </c>
    </row>
    <row r="109" spans="1:6" x14ac:dyDescent="0.2">
      <c r="A109" s="2">
        <v>44607</v>
      </c>
      <c r="B109" s="3">
        <v>4.3586584531143053</v>
      </c>
      <c r="C109" s="4">
        <v>1.89</v>
      </c>
      <c r="D109" s="8">
        <f t="shared" si="5"/>
        <v>1.872361399810251E-2</v>
      </c>
      <c r="E109" s="8">
        <f t="shared" si="6"/>
        <v>1.8673073476628721E-2</v>
      </c>
      <c r="F109" s="21">
        <f t="shared" si="7"/>
        <v>2.5543443108425733E-9</v>
      </c>
    </row>
    <row r="110" spans="1:6" x14ac:dyDescent="0.2">
      <c r="A110" s="2">
        <v>44620</v>
      </c>
      <c r="B110" s="3">
        <v>4.3942505133470222</v>
      </c>
      <c r="C110" s="4">
        <v>1.9</v>
      </c>
      <c r="D110" s="8">
        <f t="shared" si="5"/>
        <v>1.8821754240587667E-2</v>
      </c>
      <c r="E110" s="8">
        <f t="shared" si="6"/>
        <v>1.8723390427185849E-2</v>
      </c>
      <c r="F110" s="21">
        <f t="shared" si="7"/>
        <v>9.6754397869478164E-9</v>
      </c>
    </row>
    <row r="111" spans="1:6" x14ac:dyDescent="0.2">
      <c r="A111" s="2">
        <v>44651</v>
      </c>
      <c r="B111" s="3">
        <v>4.4791238877481181</v>
      </c>
      <c r="C111" s="4">
        <v>1.9</v>
      </c>
      <c r="D111" s="8">
        <f t="shared" si="5"/>
        <v>1.8821754240587667E-2</v>
      </c>
      <c r="E111" s="8">
        <f t="shared" si="6"/>
        <v>1.8842363930824335E-2</v>
      </c>
      <c r="F111" s="21">
        <f t="shared" si="7"/>
        <v>4.2475933165139703E-10</v>
      </c>
    </row>
    <row r="112" spans="1:6" x14ac:dyDescent="0.2">
      <c r="A112" s="2">
        <v>44681</v>
      </c>
      <c r="B112" s="3">
        <v>4.561259411362081</v>
      </c>
      <c r="C112" s="4">
        <v>1.91</v>
      </c>
      <c r="D112" s="8">
        <f t="shared" si="5"/>
        <v>1.8919884852510768E-2</v>
      </c>
      <c r="E112" s="8">
        <f t="shared" si="6"/>
        <v>1.8956148875308759E-2</v>
      </c>
      <c r="F112" s="21">
        <f t="shared" si="7"/>
        <v>1.3150793494931616E-9</v>
      </c>
    </row>
    <row r="113" spans="1:6" x14ac:dyDescent="0.2">
      <c r="A113" s="2">
        <v>44696</v>
      </c>
      <c r="B113" s="3">
        <v>4.602327173169062</v>
      </c>
      <c r="C113" s="4">
        <v>1.92</v>
      </c>
      <c r="D113" s="8">
        <f t="shared" si="5"/>
        <v>1.901800583576195E-2</v>
      </c>
      <c r="E113" s="8">
        <f t="shared" si="6"/>
        <v>1.9012546406768038E-2</v>
      </c>
      <c r="F113" s="21">
        <f t="shared" si="7"/>
        <v>2.9805364939573925E-11</v>
      </c>
    </row>
    <row r="114" spans="1:6" x14ac:dyDescent="0.2">
      <c r="A114" s="2">
        <v>44712</v>
      </c>
      <c r="B114" s="3">
        <v>4.646132785763176</v>
      </c>
      <c r="C114" s="4">
        <v>1.92</v>
      </c>
      <c r="D114" s="8">
        <f t="shared" si="5"/>
        <v>1.901800583576195E-2</v>
      </c>
      <c r="E114" s="8">
        <f t="shared" si="6"/>
        <v>1.9072342046585065E-2</v>
      </c>
      <c r="F114" s="21">
        <f t="shared" si="7"/>
        <v>2.9524238066139443E-9</v>
      </c>
    </row>
    <row r="115" spans="1:6" x14ac:dyDescent="0.2">
      <c r="A115" s="2">
        <v>44742</v>
      </c>
      <c r="B115" s="3">
        <v>4.7282683093771389</v>
      </c>
      <c r="C115" s="4">
        <v>1.93</v>
      </c>
      <c r="D115" s="8">
        <f t="shared" si="5"/>
        <v>1.9116117192230143E-2</v>
      </c>
      <c r="E115" s="8">
        <f t="shared" si="6"/>
        <v>1.9183458002153694E-2</v>
      </c>
      <c r="F115" s="21">
        <f t="shared" si="7"/>
        <v>4.5347846811598115E-9</v>
      </c>
    </row>
    <row r="116" spans="1:6" x14ac:dyDescent="0.2">
      <c r="A116" s="2">
        <v>44773</v>
      </c>
      <c r="B116" s="3">
        <v>4.8131416837782339</v>
      </c>
      <c r="C116" s="4">
        <v>1.94</v>
      </c>
      <c r="D116" s="8">
        <f t="shared" si="5"/>
        <v>1.9214218923804371E-2</v>
      </c>
      <c r="E116" s="8">
        <f t="shared" si="6"/>
        <v>1.9296916083895346E-2</v>
      </c>
      <c r="F116" s="21">
        <f t="shared" si="7"/>
        <v>6.8388202871123199E-9</v>
      </c>
    </row>
    <row r="117" spans="1:6" x14ac:dyDescent="0.2">
      <c r="A117" s="2">
        <v>44804</v>
      </c>
      <c r="B117" s="3">
        <v>4.8980150581793289</v>
      </c>
      <c r="C117" s="4">
        <v>1.95</v>
      </c>
      <c r="D117" s="8">
        <f t="shared" si="5"/>
        <v>1.9312311032372884E-2</v>
      </c>
      <c r="E117" s="8">
        <f t="shared" si="6"/>
        <v>1.9409002123641873E-2</v>
      </c>
      <c r="F117" s="21">
        <f t="shared" si="7"/>
        <v>9.349167130787833E-9</v>
      </c>
    </row>
    <row r="118" spans="1:6" x14ac:dyDescent="0.2">
      <c r="A118" s="2">
        <v>44834</v>
      </c>
      <c r="B118" s="3">
        <v>4.9801505817932918</v>
      </c>
      <c r="C118" s="4">
        <v>1.96</v>
      </c>
      <c r="D118" s="8">
        <f t="shared" si="5"/>
        <v>1.9410393519823387E-2</v>
      </c>
      <c r="E118" s="8">
        <f t="shared" si="6"/>
        <v>1.951617775112803E-2</v>
      </c>
      <c r="F118" s="21">
        <f t="shared" si="7"/>
        <v>1.1190303592714261E-8</v>
      </c>
    </row>
    <row r="119" spans="1:6" x14ac:dyDescent="0.2">
      <c r="A119" s="2">
        <v>44880</v>
      </c>
      <c r="B119" s="3">
        <v>5.1060917180013687</v>
      </c>
      <c r="C119" s="4">
        <v>1.99</v>
      </c>
      <c r="D119" s="8">
        <f t="shared" si="5"/>
        <v>1.9704583274335431E-2</v>
      </c>
      <c r="E119" s="8">
        <f t="shared" si="6"/>
        <v>1.9678066547747661E-2</v>
      </c>
      <c r="F119" s="21">
        <f t="shared" si="7"/>
        <v>7.0313678893054055E-10</v>
      </c>
    </row>
    <row r="120" spans="1:6" x14ac:dyDescent="0.2">
      <c r="A120" s="2">
        <v>44895</v>
      </c>
      <c r="B120" s="3">
        <v>5.1471594798083506</v>
      </c>
      <c r="C120" s="4">
        <v>1.97</v>
      </c>
      <c r="D120" s="8">
        <f t="shared" si="5"/>
        <v>1.9508466388043013E-2</v>
      </c>
      <c r="E120" s="8">
        <f t="shared" si="6"/>
        <v>1.9730221804425661E-2</v>
      </c>
      <c r="F120" s="21">
        <f t="shared" si="7"/>
        <v>4.9175464695041445E-8</v>
      </c>
    </row>
    <row r="121" spans="1:6" x14ac:dyDescent="0.2">
      <c r="A121" s="2">
        <v>44926</v>
      </c>
      <c r="B121" s="3">
        <v>5.2320328542094456</v>
      </c>
      <c r="C121" s="4">
        <v>1.97</v>
      </c>
      <c r="D121" s="8">
        <f t="shared" si="5"/>
        <v>1.9508466388043013E-2</v>
      </c>
      <c r="E121" s="8">
        <f t="shared" si="6"/>
        <v>1.9837029816717641E-2</v>
      </c>
      <c r="F121" s="21">
        <f t="shared" si="7"/>
        <v>1.0795392666242704E-7</v>
      </c>
    </row>
    <row r="122" spans="1:6" x14ac:dyDescent="0.2">
      <c r="A122" s="2">
        <v>45046</v>
      </c>
      <c r="B122" s="3">
        <v>5.5605749486652973</v>
      </c>
      <c r="C122" s="4">
        <v>2.0699999999999998</v>
      </c>
      <c r="D122" s="8">
        <f t="shared" si="5"/>
        <v>2.0488666427315602E-2</v>
      </c>
      <c r="E122" s="8">
        <f t="shared" si="6"/>
        <v>2.0238253433874354E-2</v>
      </c>
      <c r="F122" s="21">
        <f t="shared" si="7"/>
        <v>6.270666728420645E-8</v>
      </c>
    </row>
    <row r="123" spans="1:6" x14ac:dyDescent="0.2">
      <c r="A123" s="2">
        <v>45061</v>
      </c>
      <c r="B123" s="3">
        <v>5.6016427104722792</v>
      </c>
      <c r="C123" s="4">
        <v>2.0699999999999998</v>
      </c>
      <c r="D123" s="8">
        <f t="shared" si="5"/>
        <v>2.0488666427315602E-2</v>
      </c>
      <c r="E123" s="8">
        <f t="shared" si="6"/>
        <v>2.0287064827170222E-2</v>
      </c>
      <c r="F123" s="21">
        <f t="shared" si="7"/>
        <v>4.0643205181177877E-8</v>
      </c>
    </row>
    <row r="124" spans="1:6" x14ac:dyDescent="0.2">
      <c r="A124" s="2">
        <v>45153</v>
      </c>
      <c r="B124" s="3">
        <v>5.8535249828884321</v>
      </c>
      <c r="C124" s="4">
        <v>2.09</v>
      </c>
      <c r="D124" s="8">
        <f t="shared" si="5"/>
        <v>2.0684591192832603E-2</v>
      </c>
      <c r="E124" s="8">
        <f t="shared" si="6"/>
        <v>2.0580086809783432E-2</v>
      </c>
      <c r="F124" s="21">
        <f t="shared" si="7"/>
        <v>1.0921166076487767E-8</v>
      </c>
    </row>
    <row r="125" spans="1:6" x14ac:dyDescent="0.2">
      <c r="A125" s="2">
        <v>45169</v>
      </c>
      <c r="B125" s="3">
        <v>5.8973305954825461</v>
      </c>
      <c r="C125" s="4">
        <v>2.0699999999999998</v>
      </c>
      <c r="D125" s="8">
        <f t="shared" si="5"/>
        <v>2.0488666427315602E-2</v>
      </c>
      <c r="E125" s="8">
        <f t="shared" si="6"/>
        <v>2.062994769610494E-2</v>
      </c>
      <c r="F125" s="21">
        <f t="shared" si="7"/>
        <v>1.9960396910725188E-8</v>
      </c>
    </row>
    <row r="126" spans="1:6" x14ac:dyDescent="0.2">
      <c r="A126" s="2">
        <v>45230</v>
      </c>
      <c r="B126" s="3">
        <v>6.064339493497604</v>
      </c>
      <c r="C126" s="4">
        <v>2.09</v>
      </c>
      <c r="D126" s="8">
        <f t="shared" si="5"/>
        <v>2.0684591192832603E-2</v>
      </c>
      <c r="E126" s="8">
        <f t="shared" si="6"/>
        <v>2.0817113796950351E-2</v>
      </c>
      <c r="F126" s="21">
        <f t="shared" si="7"/>
        <v>1.7562240602149461E-8</v>
      </c>
    </row>
    <row r="127" spans="1:6" x14ac:dyDescent="0.2">
      <c r="A127" s="2">
        <v>45245</v>
      </c>
      <c r="B127" s="3">
        <v>6.1054072553045859</v>
      </c>
      <c r="C127" s="4">
        <v>2.11</v>
      </c>
      <c r="D127" s="8">
        <f t="shared" si="5"/>
        <v>2.0880477579355131E-2</v>
      </c>
      <c r="E127" s="8">
        <f t="shared" si="6"/>
        <v>2.086243540969589E-2</v>
      </c>
      <c r="F127" s="21">
        <f t="shared" si="7"/>
        <v>3.2551988601283218E-10</v>
      </c>
    </row>
    <row r="128" spans="1:6" x14ac:dyDescent="0.2">
      <c r="A128" s="2">
        <v>45260</v>
      </c>
      <c r="B128" s="3">
        <v>6.1464750171115679</v>
      </c>
      <c r="C128" s="4">
        <v>2.1</v>
      </c>
      <c r="D128" s="8">
        <f t="shared" si="5"/>
        <v>2.0782539182528412E-2</v>
      </c>
      <c r="E128" s="8">
        <f t="shared" si="6"/>
        <v>2.090748268664747E-2</v>
      </c>
      <c r="F128" s="21">
        <f t="shared" si="7"/>
        <v>1.5610879221549035E-8</v>
      </c>
    </row>
    <row r="129" spans="1:6" x14ac:dyDescent="0.2">
      <c r="A129" s="2">
        <v>45291</v>
      </c>
      <c r="B129" s="3">
        <v>6.2313483915126628</v>
      </c>
      <c r="C129" s="4">
        <v>2.12</v>
      </c>
      <c r="D129" s="8">
        <f t="shared" si="5"/>
        <v>2.0978406385191814E-2</v>
      </c>
      <c r="E129" s="8">
        <f t="shared" si="6"/>
        <v>2.0999717635791212E-2</v>
      </c>
      <c r="F129" s="21">
        <f t="shared" si="7"/>
        <v>4.5416940211035964E-10</v>
      </c>
    </row>
    <row r="130" spans="1:6" x14ac:dyDescent="0.2">
      <c r="A130" s="2">
        <v>45337</v>
      </c>
      <c r="B130" s="3">
        <v>6.3572895277207389</v>
      </c>
      <c r="C130" s="4">
        <v>2.15</v>
      </c>
      <c r="D130" s="8">
        <f t="shared" si="5"/>
        <v>2.1272135275539769E-2</v>
      </c>
      <c r="E130" s="8">
        <f t="shared" si="6"/>
        <v>2.1134464060610057E-2</v>
      </c>
      <c r="F130" s="21">
        <f t="shared" si="7"/>
        <v>1.8953363420222916E-8</v>
      </c>
    </row>
    <row r="131" spans="1:6" x14ac:dyDescent="0.2">
      <c r="A131" s="2">
        <v>45427</v>
      </c>
      <c r="B131" s="3">
        <v>6.6036960985626285</v>
      </c>
      <c r="C131" s="4">
        <v>2.1800000000000002</v>
      </c>
      <c r="D131" s="8">
        <f t="shared" ref="D131:D140" si="8">LN(1+C131/100)</f>
        <v>2.1565777914560585E-2</v>
      </c>
      <c r="E131" s="8">
        <f t="shared" ref="E131:E140" si="9">$I$3+($I$4+$I$5)*($I$6*(1-EXP(-B131/$I$6))/B131)-$I$5*EXP(-B131/$I$6)</f>
        <v>2.1390932201393938E-2</v>
      </c>
      <c r="F131" s="21">
        <f t="shared" ref="F131:F140" si="10">(D131-E131)^2</f>
        <v>3.0571023412753438E-8</v>
      </c>
    </row>
    <row r="132" spans="1:6" x14ac:dyDescent="0.2">
      <c r="A132" s="2">
        <v>45519</v>
      </c>
      <c r="B132" s="3">
        <v>6.8555783709787814</v>
      </c>
      <c r="C132" s="4">
        <v>2.2000000000000002</v>
      </c>
      <c r="D132" s="8">
        <f t="shared" si="8"/>
        <v>2.176149178151271E-2</v>
      </c>
      <c r="E132" s="8">
        <f t="shared" si="9"/>
        <v>2.1643582631259057E-2</v>
      </c>
      <c r="F132" s="21">
        <f t="shared" si="10"/>
        <v>1.3902567713538435E-8</v>
      </c>
    </row>
    <row r="133" spans="1:6" x14ac:dyDescent="0.2">
      <c r="A133" s="2">
        <v>45611</v>
      </c>
      <c r="B133" s="3">
        <v>7.1074606433949352</v>
      </c>
      <c r="C133" s="4">
        <v>2.23</v>
      </c>
      <c r="D133" s="8">
        <f t="shared" si="8"/>
        <v>2.2054990780831313E-2</v>
      </c>
      <c r="E133" s="8">
        <f t="shared" si="9"/>
        <v>2.1886955544778069E-2</v>
      </c>
      <c r="F133" s="21">
        <f t="shared" si="10"/>
        <v>2.8235840555469206E-8</v>
      </c>
    </row>
    <row r="134" spans="1:6" x14ac:dyDescent="0.2">
      <c r="A134" s="2">
        <v>45703</v>
      </c>
      <c r="B134" s="3">
        <v>7.3593429158110881</v>
      </c>
      <c r="C134" s="4">
        <v>2.25</v>
      </c>
      <c r="D134" s="8">
        <f t="shared" si="8"/>
        <v>2.2250608934819723E-2</v>
      </c>
      <c r="E134" s="8">
        <f t="shared" si="9"/>
        <v>2.2121392258397057E-2</v>
      </c>
      <c r="F134" s="21">
        <f t="shared" si="10"/>
        <v>1.6696949465719927E-8</v>
      </c>
    </row>
    <row r="135" spans="1:6" x14ac:dyDescent="0.2">
      <c r="A135" s="2">
        <v>45792</v>
      </c>
      <c r="B135" s="3">
        <v>7.6030116358658457</v>
      </c>
      <c r="C135" s="4">
        <v>2.27</v>
      </c>
      <c r="D135" s="8">
        <f t="shared" si="8"/>
        <v>2.2446188829829995E-2</v>
      </c>
      <c r="E135" s="8">
        <f t="shared" si="9"/>
        <v>2.2339995770423247E-2</v>
      </c>
      <c r="F135" s="21">
        <f t="shared" si="10"/>
        <v>1.1276965866165075E-8</v>
      </c>
    </row>
    <row r="136" spans="1:6" x14ac:dyDescent="0.2">
      <c r="A136" s="2">
        <v>45884</v>
      </c>
      <c r="B136" s="3">
        <v>7.8548939082819986</v>
      </c>
      <c r="C136" s="4">
        <v>2.29</v>
      </c>
      <c r="D136" s="8">
        <f t="shared" si="8"/>
        <v>2.2641730480824573E-2</v>
      </c>
      <c r="E136" s="8">
        <f t="shared" si="9"/>
        <v>2.2557822362142255E-2</v>
      </c>
      <c r="F136" s="21">
        <f t="shared" si="10"/>
        <v>7.0405723808059697E-9</v>
      </c>
    </row>
    <row r="137" spans="1:6" x14ac:dyDescent="0.2">
      <c r="A137" s="2">
        <v>45976</v>
      </c>
      <c r="B137" s="3">
        <v>8.1067761806981515</v>
      </c>
      <c r="C137" s="4">
        <v>2.31</v>
      </c>
      <c r="D137" s="8">
        <f t="shared" si="8"/>
        <v>2.2837233902757128E-2</v>
      </c>
      <c r="E137" s="8">
        <f t="shared" si="9"/>
        <v>2.2767684824957262E-2</v>
      </c>
      <c r="F137" s="21">
        <f t="shared" si="10"/>
        <v>4.8370742228117936E-9</v>
      </c>
    </row>
    <row r="138" spans="1:6" x14ac:dyDescent="0.2">
      <c r="A138" s="2">
        <v>46157</v>
      </c>
      <c r="B138" s="3">
        <v>8.602327173169062</v>
      </c>
      <c r="C138" s="4">
        <v>2.33</v>
      </c>
      <c r="D138" s="8">
        <f t="shared" si="8"/>
        <v>2.3032699110572784E-2</v>
      </c>
      <c r="E138" s="8">
        <f t="shared" si="9"/>
        <v>2.3158513263094177E-2</v>
      </c>
      <c r="F138" s="21">
        <f t="shared" si="10"/>
        <v>1.5829200974676395E-8</v>
      </c>
    </row>
    <row r="139" spans="1:6" x14ac:dyDescent="0.2">
      <c r="A139" s="2">
        <v>46249</v>
      </c>
      <c r="B139" s="3">
        <v>8.8542094455852158</v>
      </c>
      <c r="C139" s="4">
        <v>2.34</v>
      </c>
      <c r="D139" s="8">
        <f t="shared" si="8"/>
        <v>2.3130417388854466E-2</v>
      </c>
      <c r="E139" s="8">
        <f t="shared" si="9"/>
        <v>2.3346542087264211E-2</v>
      </c>
      <c r="F139" s="21">
        <f t="shared" si="10"/>
        <v>4.6709885262703145E-8</v>
      </c>
    </row>
    <row r="140" spans="1:6" x14ac:dyDescent="0.2">
      <c r="A140" s="2">
        <v>46341</v>
      </c>
      <c r="B140" s="3">
        <v>9.1060917180013696</v>
      </c>
      <c r="C140" s="4">
        <v>2.36</v>
      </c>
      <c r="D140" s="8">
        <f t="shared" si="8"/>
        <v>2.3325825303496757E-2</v>
      </c>
      <c r="E140" s="8">
        <f t="shared" si="9"/>
        <v>2.352778920563461E-2</v>
      </c>
      <c r="F140" s="21">
        <f t="shared" si="10"/>
        <v>4.0789417766748444E-8</v>
      </c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topLeftCell="A3" zoomScaleNormal="100" workbookViewId="0">
      <selection activeCell="G9" sqref="G9"/>
    </sheetView>
  </sheetViews>
  <sheetFormatPr baseColWidth="10" defaultColWidth="8.83203125" defaultRowHeight="16" x14ac:dyDescent="0.2"/>
  <cols>
    <col min="1" max="1" width="16.6640625" bestFit="1" customWidth="1"/>
    <col min="2" max="2" width="11.33203125" bestFit="1" customWidth="1"/>
    <col min="5" max="5" width="9" customWidth="1"/>
  </cols>
  <sheetData>
    <row r="1" spans="1:7" x14ac:dyDescent="0.2">
      <c r="A1" s="10" t="s">
        <v>13</v>
      </c>
      <c r="B1">
        <v>1000</v>
      </c>
      <c r="D1" s="10" t="s">
        <v>15</v>
      </c>
    </row>
    <row r="2" spans="1:7" x14ac:dyDescent="0.2">
      <c r="A2" s="10" t="s">
        <v>1</v>
      </c>
      <c r="B2" s="11">
        <v>46667</v>
      </c>
      <c r="D2" s="7" t="s">
        <v>21</v>
      </c>
      <c r="E2" s="23">
        <f>'Yield curve (Nelson-Siegel)'!I3</f>
        <v>3.1389050408828299E-2</v>
      </c>
    </row>
    <row r="3" spans="1:7" x14ac:dyDescent="0.2">
      <c r="A3" s="10" t="s">
        <v>2</v>
      </c>
      <c r="B3">
        <v>10</v>
      </c>
      <c r="D3" s="7" t="s">
        <v>22</v>
      </c>
      <c r="E3" s="23">
        <f>'Yield curve (Nelson-Siegel)'!I4</f>
        <v>-2.0815807491849803E-2</v>
      </c>
    </row>
    <row r="4" spans="1:7" x14ac:dyDescent="0.2">
      <c r="A4" s="10" t="s">
        <v>11</v>
      </c>
      <c r="B4" s="12">
        <v>2.1250000000000002E-2</v>
      </c>
      <c r="D4" s="7" t="s">
        <v>23</v>
      </c>
      <c r="E4" s="23">
        <f>'Yield curve (Nelson-Siegel)'!I5</f>
        <v>-9.8829041821070912E-3</v>
      </c>
    </row>
    <row r="5" spans="1:7" x14ac:dyDescent="0.2">
      <c r="A5" s="10" t="s">
        <v>12</v>
      </c>
      <c r="B5" t="s">
        <v>24</v>
      </c>
      <c r="D5" s="7" t="s">
        <v>6</v>
      </c>
      <c r="E5" s="23">
        <f>'Yield curve (Nelson-Siegel)'!I6</f>
        <v>2.4663858805367833</v>
      </c>
    </row>
    <row r="7" spans="1:7" x14ac:dyDescent="0.2">
      <c r="D7" s="24" t="s">
        <v>19</v>
      </c>
      <c r="E7" s="24"/>
    </row>
    <row r="8" spans="1:7" x14ac:dyDescent="0.2">
      <c r="B8" s="7" t="s">
        <v>14</v>
      </c>
      <c r="C8" s="7" t="s">
        <v>16</v>
      </c>
      <c r="D8" s="7" t="s">
        <v>3</v>
      </c>
      <c r="E8" s="7" t="s">
        <v>0</v>
      </c>
      <c r="F8" s="7" t="s">
        <v>17</v>
      </c>
      <c r="G8" s="7" t="s">
        <v>18</v>
      </c>
    </row>
    <row r="9" spans="1:7" x14ac:dyDescent="0.2">
      <c r="B9" s="6">
        <v>1</v>
      </c>
      <c r="C9" s="14">
        <f>B9*0.5</f>
        <v>0.5</v>
      </c>
      <c r="D9" s="8">
        <f>$E$2+($E$3+$E$4)*($E$5*(1-EXP(-C9/$E$5))/C9)-$E$4*EXP(-C9/$E$5)</f>
        <v>1.1671425499782014E-2</v>
      </c>
      <c r="E9" s="8">
        <f>EXP(D9)-1</f>
        <v>1.1739802345866579E-2</v>
      </c>
      <c r="F9" s="6">
        <f>$B$4*$B$1/2</f>
        <v>10.625</v>
      </c>
      <c r="G9" s="22">
        <f>F9/(1+E9/2)^B9</f>
        <v>10.562996255887874</v>
      </c>
    </row>
    <row r="10" spans="1:7" x14ac:dyDescent="0.2">
      <c r="B10" s="6">
        <v>2</v>
      </c>
      <c r="C10" s="14">
        <f t="shared" ref="C10:C28" si="0">B10*0.5</f>
        <v>1</v>
      </c>
      <c r="D10" s="8">
        <f t="shared" ref="D10:D28" si="1">$E$2+($E$3+$E$4)*($E$5*(1-EXP(-C10/$E$5))/C10)-$E$4*EXP(-C10/$E$5)</f>
        <v>1.2740136718335474E-2</v>
      </c>
      <c r="E10" s="8">
        <f t="shared" ref="E10:E28" si="2">EXP(D10)-1</f>
        <v>1.2821638004875568E-2</v>
      </c>
      <c r="F10" s="6">
        <f t="shared" ref="F10:F27" si="3">$B$4*$B$1/2</f>
        <v>10.625</v>
      </c>
      <c r="G10" s="22">
        <f t="shared" ref="G10:G28" si="4">F10/(1+E10/2)^B10</f>
        <v>10.49006900541344</v>
      </c>
    </row>
    <row r="11" spans="1:7" x14ac:dyDescent="0.2">
      <c r="B11" s="6">
        <v>3</v>
      </c>
      <c r="C11" s="14">
        <f t="shared" si="0"/>
        <v>1.5</v>
      </c>
      <c r="D11" s="8">
        <f t="shared" si="1"/>
        <v>1.376868010524657E-2</v>
      </c>
      <c r="E11" s="8">
        <f t="shared" si="2"/>
        <v>1.3863904919252601E-2</v>
      </c>
      <c r="F11" s="6">
        <f t="shared" si="3"/>
        <v>10.625</v>
      </c>
      <c r="G11" s="22">
        <f t="shared" si="4"/>
        <v>10.407072301338129</v>
      </c>
    </row>
    <row r="12" spans="1:7" x14ac:dyDescent="0.2">
      <c r="B12" s="6">
        <v>4</v>
      </c>
      <c r="C12" s="14">
        <f t="shared" si="0"/>
        <v>2</v>
      </c>
      <c r="D12" s="8">
        <f t="shared" si="1"/>
        <v>1.4750119187492691E-2</v>
      </c>
      <c r="E12" s="8">
        <f t="shared" si="2"/>
        <v>1.4859439027749666E-2</v>
      </c>
      <c r="F12" s="6">
        <f t="shared" si="3"/>
        <v>10.625</v>
      </c>
      <c r="G12" s="22">
        <f t="shared" si="4"/>
        <v>10.315015966501713</v>
      </c>
    </row>
    <row r="13" spans="1:7" x14ac:dyDescent="0.2">
      <c r="B13" s="6">
        <v>5</v>
      </c>
      <c r="C13" s="14">
        <f t="shared" si="0"/>
        <v>2.5</v>
      </c>
      <c r="D13" s="8">
        <f t="shared" si="1"/>
        <v>1.5680365523163764E-2</v>
      </c>
      <c r="E13" s="8">
        <f t="shared" si="2"/>
        <v>1.5803947546809471E-2</v>
      </c>
      <c r="F13" s="6">
        <f t="shared" si="3"/>
        <v>10.625</v>
      </c>
      <c r="G13" s="22">
        <f t="shared" si="4"/>
        <v>10.214978580627628</v>
      </c>
    </row>
    <row r="14" spans="1:7" x14ac:dyDescent="0.2">
      <c r="B14" s="6">
        <v>6</v>
      </c>
      <c r="C14" s="14">
        <f t="shared" si="0"/>
        <v>3</v>
      </c>
      <c r="D14" s="8">
        <f t="shared" si="1"/>
        <v>1.6557463396158247E-2</v>
      </c>
      <c r="E14" s="8">
        <f t="shared" si="2"/>
        <v>1.6695297872176385E-2</v>
      </c>
      <c r="F14" s="6">
        <f t="shared" si="3"/>
        <v>10.625</v>
      </c>
      <c r="G14" s="22">
        <f t="shared" si="4"/>
        <v>10.108045741321565</v>
      </c>
    </row>
    <row r="15" spans="1:7" x14ac:dyDescent="0.2">
      <c r="B15" s="6">
        <v>7</v>
      </c>
      <c r="C15" s="14">
        <f t="shared" si="0"/>
        <v>3.5</v>
      </c>
      <c r="D15" s="8">
        <f t="shared" si="1"/>
        <v>1.7381031024751636E-2</v>
      </c>
      <c r="E15" s="8">
        <f t="shared" si="2"/>
        <v>1.7532960096046324E-2</v>
      </c>
      <c r="F15" s="6">
        <f t="shared" si="3"/>
        <v>10.625</v>
      </c>
      <c r="G15" s="22">
        <f t="shared" si="4"/>
        <v>9.9952679084632834</v>
      </c>
    </row>
    <row r="16" spans="1:7" x14ac:dyDescent="0.2">
      <c r="B16" s="6">
        <v>8</v>
      </c>
      <c r="C16" s="14">
        <f t="shared" si="0"/>
        <v>4</v>
      </c>
      <c r="D16" s="8">
        <f t="shared" si="1"/>
        <v>1.8151826088137434E-2</v>
      </c>
      <c r="E16" s="8">
        <f t="shared" si="2"/>
        <v>1.83175718270987E-2</v>
      </c>
      <c r="F16" s="6">
        <f t="shared" si="3"/>
        <v>10.625</v>
      </c>
      <c r="G16" s="22">
        <f t="shared" si="4"/>
        <v>9.8776331781195026</v>
      </c>
    </row>
    <row r="17" spans="2:7" x14ac:dyDescent="0.2">
      <c r="B17" s="6">
        <v>9</v>
      </c>
      <c r="C17" s="14">
        <f t="shared" si="0"/>
        <v>4.5</v>
      </c>
      <c r="D17" s="8">
        <f t="shared" si="1"/>
        <v>1.8871409779007101E-2</v>
      </c>
      <c r="E17" s="8">
        <f t="shared" si="2"/>
        <v>1.9050600249930216E-2</v>
      </c>
      <c r="F17" s="6">
        <f t="shared" si="3"/>
        <v>10.625</v>
      </c>
      <c r="G17" s="22">
        <f t="shared" si="4"/>
        <v>9.7560512193861388</v>
      </c>
    </row>
    <row r="18" spans="2:7" x14ac:dyDescent="0.2">
      <c r="B18" s="6">
        <v>10</v>
      </c>
      <c r="C18" s="14">
        <f t="shared" si="0"/>
        <v>5</v>
      </c>
      <c r="D18" s="8">
        <f t="shared" si="1"/>
        <v>1.9541888746263912E-2</v>
      </c>
      <c r="E18" s="8">
        <f t="shared" si="2"/>
        <v>1.9734081348214305E-2</v>
      </c>
      <c r="F18" s="6">
        <f t="shared" si="3"/>
        <v>10.625</v>
      </c>
      <c r="G18" s="22">
        <f t="shared" si="4"/>
        <v>9.6313453673626856</v>
      </c>
    </row>
    <row r="19" spans="2:7" x14ac:dyDescent="0.2">
      <c r="B19" s="6">
        <v>11</v>
      </c>
      <c r="C19" s="14">
        <f t="shared" si="0"/>
        <v>5.5</v>
      </c>
      <c r="D19" s="8">
        <f t="shared" si="1"/>
        <v>2.0165718439981866E-2</v>
      </c>
      <c r="E19" s="8">
        <f t="shared" si="2"/>
        <v>2.0370420210757745E-2</v>
      </c>
      <c r="F19" s="6">
        <f t="shared" si="3"/>
        <v>10.625</v>
      </c>
      <c r="G19" s="22">
        <f t="shared" si="4"/>
        <v>9.5042505094392009</v>
      </c>
    </row>
    <row r="20" spans="2:7" x14ac:dyDescent="0.2">
      <c r="B20" s="6">
        <v>12</v>
      </c>
      <c r="C20" s="14">
        <f t="shared" si="0"/>
        <v>6</v>
      </c>
      <c r="D20" s="8">
        <f t="shared" si="1"/>
        <v>2.0745554704955489E-2</v>
      </c>
      <c r="E20" s="8">
        <f t="shared" si="2"/>
        <v>2.096223954667753E-2</v>
      </c>
      <c r="F20" s="6">
        <f t="shared" si="3"/>
        <v>10.625</v>
      </c>
      <c r="G20" s="22">
        <f t="shared" si="4"/>
        <v>9.3754149395620345</v>
      </c>
    </row>
    <row r="21" spans="2:7" x14ac:dyDescent="0.2">
      <c r="B21" s="6">
        <v>13</v>
      </c>
      <c r="C21" s="14">
        <f t="shared" si="0"/>
        <v>6.5</v>
      </c>
      <c r="D21" s="8">
        <f t="shared" si="1"/>
        <v>2.1284143146815284E-2</v>
      </c>
      <c r="E21" s="8">
        <f t="shared" si="2"/>
        <v>2.1512266114152911E-2</v>
      </c>
      <c r="F21" s="6">
        <f t="shared" si="3"/>
        <v>10.625</v>
      </c>
      <c r="G21" s="22">
        <f t="shared" si="4"/>
        <v>9.2454047960466816</v>
      </c>
    </row>
    <row r="22" spans="2:7" x14ac:dyDescent="0.2">
      <c r="B22" s="6">
        <v>14</v>
      </c>
      <c r="C22" s="14">
        <f t="shared" si="0"/>
        <v>7</v>
      </c>
      <c r="D22" s="8">
        <f t="shared" si="1"/>
        <v>2.1784237942849338E-2</v>
      </c>
      <c r="E22" s="8">
        <f t="shared" si="2"/>
        <v>2.2023246841273325E-2</v>
      </c>
      <c r="F22" s="6">
        <f t="shared" si="3"/>
        <v>10.625</v>
      </c>
      <c r="G22" s="22">
        <f t="shared" si="4"/>
        <v>9.1147100538224013</v>
      </c>
    </row>
    <row r="23" spans="2:7" x14ac:dyDescent="0.2">
      <c r="B23" s="6">
        <v>15</v>
      </c>
      <c r="C23" s="14">
        <f t="shared" si="0"/>
        <v>7.5</v>
      </c>
      <c r="D23" s="8">
        <f t="shared" si="1"/>
        <v>2.2248543491174812E-2</v>
      </c>
      <c r="E23" s="8">
        <f t="shared" si="2"/>
        <v>2.2497888086054019E-2</v>
      </c>
      <c r="F23" s="6">
        <f t="shared" si="3"/>
        <v>10.625</v>
      </c>
      <c r="G23" s="22">
        <f t="shared" si="4"/>
        <v>8.9837513233415027</v>
      </c>
    </row>
    <row r="24" spans="2:7" x14ac:dyDescent="0.2">
      <c r="B24" s="6">
        <v>16</v>
      </c>
      <c r="C24" s="14">
        <f t="shared" si="0"/>
        <v>8</v>
      </c>
      <c r="D24" s="8">
        <f t="shared" si="1"/>
        <v>2.2679673669829793E-2</v>
      </c>
      <c r="E24" s="8">
        <f t="shared" si="2"/>
        <v>2.2938812824369936E-2</v>
      </c>
      <c r="F24" s="6">
        <f t="shared" si="3"/>
        <v>10.625</v>
      </c>
      <c r="G24" s="22">
        <f t="shared" si="4"/>
        <v>8.8528869273241817</v>
      </c>
    </row>
    <row r="25" spans="2:7" x14ac:dyDescent="0.2">
      <c r="B25" s="6">
        <v>17</v>
      </c>
      <c r="C25" s="14">
        <f t="shared" si="0"/>
        <v>8.5</v>
      </c>
      <c r="D25" s="8">
        <f t="shared" si="1"/>
        <v>2.3080124578821786E-2</v>
      </c>
      <c r="E25" s="8">
        <f t="shared" si="2"/>
        <v>2.3348531632467973E-2</v>
      </c>
      <c r="F25" s="6">
        <f t="shared" si="3"/>
        <v>10.625</v>
      </c>
      <c r="G25" s="22">
        <f t="shared" si="4"/>
        <v>8.7224198939353226</v>
      </c>
    </row>
    <row r="26" spans="2:7" x14ac:dyDescent="0.2">
      <c r="B26" s="6">
        <v>18</v>
      </c>
      <c r="C26" s="14">
        <f t="shared" si="0"/>
        <v>9</v>
      </c>
      <c r="D26" s="8">
        <f t="shared" si="1"/>
        <v>2.3452257517363097E-2</v>
      </c>
      <c r="E26" s="8">
        <f t="shared" si="2"/>
        <v>2.3729424195634952E-2</v>
      </c>
      <c r="F26" s="6">
        <f t="shared" si="3"/>
        <v>10.625</v>
      </c>
      <c r="G26" s="22">
        <f t="shared" si="4"/>
        <v>8.5926046307411568</v>
      </c>
    </row>
    <row r="27" spans="2:7" x14ac:dyDescent="0.2">
      <c r="B27" s="6">
        <v>19</v>
      </c>
      <c r="C27" s="14">
        <f t="shared" si="0"/>
        <v>9.5</v>
      </c>
      <c r="D27" s="8">
        <f t="shared" si="1"/>
        <v>2.3798289649173646E-2</v>
      </c>
      <c r="E27" s="8">
        <f t="shared" si="2"/>
        <v>2.4083728767534396E-2</v>
      </c>
      <c r="F27" s="6">
        <f t="shared" si="3"/>
        <v>10.625</v>
      </c>
      <c r="G27" s="22">
        <f t="shared" si="4"/>
        <v>8.4636531364455134</v>
      </c>
    </row>
    <row r="28" spans="2:7" x14ac:dyDescent="0.2">
      <c r="B28" s="6">
        <v>20</v>
      </c>
      <c r="C28" s="14">
        <f t="shared" si="0"/>
        <v>10</v>
      </c>
      <c r="D28" s="8">
        <f t="shared" si="1"/>
        <v>2.4120290366101967E-2</v>
      </c>
      <c r="E28" s="8">
        <f t="shared" si="2"/>
        <v>2.4413537558876319E-2</v>
      </c>
      <c r="F28" s="6">
        <f>$B$4*$B$1/2+$B$1</f>
        <v>1010.625</v>
      </c>
      <c r="G28" s="22">
        <f t="shared" si="4"/>
        <v>792.87603942385419</v>
      </c>
    </row>
    <row r="30" spans="2:7" x14ac:dyDescent="0.2">
      <c r="F30" s="10" t="s">
        <v>25</v>
      </c>
      <c r="G30" s="22">
        <f>SUM(G9:G28)</f>
        <v>975.08961115893419</v>
      </c>
    </row>
  </sheetData>
  <mergeCells count="1">
    <mergeCell ref="D7:E7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5E8E-564F-3843-B2E3-A1BD460D3CB0}">
  <dimension ref="A1:F41"/>
  <sheetViews>
    <sheetView zoomScaleNormal="100" workbookViewId="0"/>
  </sheetViews>
  <sheetFormatPr baseColWidth="10" defaultColWidth="8.83203125" defaultRowHeight="16" x14ac:dyDescent="0.2"/>
  <cols>
    <col min="1" max="1" width="16.6640625" bestFit="1" customWidth="1"/>
    <col min="2" max="2" width="11.33203125" bestFit="1" customWidth="1"/>
    <col min="5" max="5" width="9" customWidth="1"/>
  </cols>
  <sheetData>
    <row r="1" spans="1:5" x14ac:dyDescent="0.2">
      <c r="A1" s="10" t="s">
        <v>13</v>
      </c>
      <c r="B1">
        <v>1000</v>
      </c>
    </row>
    <row r="2" spans="1:5" x14ac:dyDescent="0.2">
      <c r="A2" s="10" t="s">
        <v>1</v>
      </c>
      <c r="B2" s="11">
        <v>46667</v>
      </c>
    </row>
    <row r="3" spans="1:5" x14ac:dyDescent="0.2">
      <c r="A3" s="10" t="s">
        <v>2</v>
      </c>
      <c r="B3">
        <v>10</v>
      </c>
    </row>
    <row r="4" spans="1:5" x14ac:dyDescent="0.2">
      <c r="A4" s="10" t="s">
        <v>11</v>
      </c>
      <c r="B4" s="12">
        <v>2.1250000000000002E-2</v>
      </c>
    </row>
    <row r="5" spans="1:5" x14ac:dyDescent="0.2">
      <c r="A5" s="10" t="s">
        <v>12</v>
      </c>
      <c r="B5" t="s">
        <v>24</v>
      </c>
    </row>
    <row r="6" spans="1:5" x14ac:dyDescent="0.2">
      <c r="A6" s="10" t="s">
        <v>26</v>
      </c>
      <c r="B6" s="15">
        <f>'Fair price (Nelson-Siegel)'!G30</f>
        <v>975.08961115893419</v>
      </c>
    </row>
    <row r="7" spans="1:5" x14ac:dyDescent="0.2">
      <c r="D7" s="24"/>
      <c r="E7" s="24"/>
    </row>
    <row r="8" spans="1:5" x14ac:dyDescent="0.2">
      <c r="B8" s="20" t="s">
        <v>14</v>
      </c>
      <c r="C8" s="20" t="s">
        <v>17</v>
      </c>
      <c r="D8" s="20"/>
    </row>
    <row r="9" spans="1:5" x14ac:dyDescent="0.2">
      <c r="B9" s="16">
        <v>0</v>
      </c>
      <c r="C9" s="17">
        <f>-B6</f>
        <v>-975.08961115893419</v>
      </c>
      <c r="D9" s="16"/>
    </row>
    <row r="10" spans="1:5" x14ac:dyDescent="0.2">
      <c r="B10" s="6">
        <v>1</v>
      </c>
      <c r="C10" s="6">
        <f>$B$4*$B$1/2</f>
        <v>10.625</v>
      </c>
      <c r="D10" s="15"/>
    </row>
    <row r="11" spans="1:5" x14ac:dyDescent="0.2">
      <c r="B11" s="6">
        <v>2</v>
      </c>
      <c r="C11" s="6">
        <f t="shared" ref="C11:C28" si="0">$B$4*$B$1/2</f>
        <v>10.625</v>
      </c>
      <c r="D11" s="15"/>
    </row>
    <row r="12" spans="1:5" x14ac:dyDescent="0.2">
      <c r="B12" s="6">
        <v>3</v>
      </c>
      <c r="C12" s="6">
        <f t="shared" si="0"/>
        <v>10.625</v>
      </c>
      <c r="D12" s="15"/>
    </row>
    <row r="13" spans="1:5" x14ac:dyDescent="0.2">
      <c r="B13" s="6">
        <v>4</v>
      </c>
      <c r="C13" s="6">
        <f t="shared" si="0"/>
        <v>10.625</v>
      </c>
      <c r="D13" s="15"/>
    </row>
    <row r="14" spans="1:5" x14ac:dyDescent="0.2">
      <c r="B14" s="6">
        <v>5</v>
      </c>
      <c r="C14" s="6">
        <f t="shared" si="0"/>
        <v>10.625</v>
      </c>
      <c r="D14" s="15"/>
    </row>
    <row r="15" spans="1:5" x14ac:dyDescent="0.2">
      <c r="B15" s="6">
        <v>6</v>
      </c>
      <c r="C15" s="6">
        <f t="shared" si="0"/>
        <v>10.625</v>
      </c>
      <c r="D15" s="15"/>
    </row>
    <row r="16" spans="1:5" x14ac:dyDescent="0.2">
      <c r="B16" s="6">
        <v>7</v>
      </c>
      <c r="C16" s="6">
        <f t="shared" si="0"/>
        <v>10.625</v>
      </c>
      <c r="D16" s="15"/>
    </row>
    <row r="17" spans="2:4" x14ac:dyDescent="0.2">
      <c r="B17" s="6">
        <v>8</v>
      </c>
      <c r="C17" s="6">
        <f t="shared" si="0"/>
        <v>10.625</v>
      </c>
      <c r="D17" s="15"/>
    </row>
    <row r="18" spans="2:4" x14ac:dyDescent="0.2">
      <c r="B18" s="6">
        <v>9</v>
      </c>
      <c r="C18" s="6">
        <f t="shared" si="0"/>
        <v>10.625</v>
      </c>
      <c r="D18" s="15"/>
    </row>
    <row r="19" spans="2:4" x14ac:dyDescent="0.2">
      <c r="B19" s="6">
        <v>10</v>
      </c>
      <c r="C19" s="6">
        <f t="shared" si="0"/>
        <v>10.625</v>
      </c>
      <c r="D19" s="15"/>
    </row>
    <row r="20" spans="2:4" x14ac:dyDescent="0.2">
      <c r="B20" s="6">
        <v>11</v>
      </c>
      <c r="C20" s="6">
        <f t="shared" si="0"/>
        <v>10.625</v>
      </c>
      <c r="D20" s="15"/>
    </row>
    <row r="21" spans="2:4" x14ac:dyDescent="0.2">
      <c r="B21" s="6">
        <v>12</v>
      </c>
      <c r="C21" s="6">
        <f t="shared" si="0"/>
        <v>10.625</v>
      </c>
      <c r="D21" s="15"/>
    </row>
    <row r="22" spans="2:4" x14ac:dyDescent="0.2">
      <c r="B22" s="6">
        <v>13</v>
      </c>
      <c r="C22" s="6">
        <f t="shared" si="0"/>
        <v>10.625</v>
      </c>
      <c r="D22" s="15"/>
    </row>
    <row r="23" spans="2:4" x14ac:dyDescent="0.2">
      <c r="B23" s="6">
        <v>14</v>
      </c>
      <c r="C23" s="6">
        <f t="shared" si="0"/>
        <v>10.625</v>
      </c>
      <c r="D23" s="15"/>
    </row>
    <row r="24" spans="2:4" x14ac:dyDescent="0.2">
      <c r="B24" s="6">
        <v>15</v>
      </c>
      <c r="C24" s="6">
        <f t="shared" si="0"/>
        <v>10.625</v>
      </c>
      <c r="D24" s="15"/>
    </row>
    <row r="25" spans="2:4" x14ac:dyDescent="0.2">
      <c r="B25" s="6">
        <v>16</v>
      </c>
      <c r="C25" s="6">
        <f t="shared" si="0"/>
        <v>10.625</v>
      </c>
      <c r="D25" s="15"/>
    </row>
    <row r="26" spans="2:4" x14ac:dyDescent="0.2">
      <c r="B26" s="6">
        <v>17</v>
      </c>
      <c r="C26" s="6">
        <f t="shared" si="0"/>
        <v>10.625</v>
      </c>
      <c r="D26" s="15"/>
    </row>
    <row r="27" spans="2:4" x14ac:dyDescent="0.2">
      <c r="B27" s="6">
        <v>18</v>
      </c>
      <c r="C27" s="6">
        <f t="shared" si="0"/>
        <v>10.625</v>
      </c>
      <c r="D27" s="15"/>
    </row>
    <row r="28" spans="2:4" x14ac:dyDescent="0.2">
      <c r="B28" s="6">
        <v>19</v>
      </c>
      <c r="C28" s="6">
        <f t="shared" si="0"/>
        <v>10.625</v>
      </c>
      <c r="D28" s="15"/>
    </row>
    <row r="29" spans="2:4" x14ac:dyDescent="0.2">
      <c r="B29" s="6">
        <v>20</v>
      </c>
      <c r="C29" s="6">
        <f>$B$4*$B$1/2+$B$1</f>
        <v>1010.625</v>
      </c>
      <c r="D29" s="15"/>
    </row>
    <row r="31" spans="2:4" x14ac:dyDescent="0.2">
      <c r="B31" s="10" t="s">
        <v>20</v>
      </c>
      <c r="C31" s="18">
        <f>IRR(C9:C29)*2</f>
        <v>2.4067706751113249E-2</v>
      </c>
    </row>
    <row r="41" spans="6:6" x14ac:dyDescent="0.2">
      <c r="F41" s="10"/>
    </row>
  </sheetData>
  <mergeCells count="1">
    <mergeCell ref="D7:E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Yield curve (polynomial)</vt:lpstr>
      <vt:lpstr>Fair price (polynomial)</vt:lpstr>
      <vt:lpstr>YTM (polynomial)</vt:lpstr>
      <vt:lpstr>Yield curve (Nelson-Siegel)</vt:lpstr>
      <vt:lpstr>Fair price (Nelson-Siegel)</vt:lpstr>
      <vt:lpstr>YTM (Nelson-Siegel)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Harris</dc:creator>
  <cp:lastModifiedBy>Wei-Ming Lee</cp:lastModifiedBy>
  <dcterms:created xsi:type="dcterms:W3CDTF">2017-10-07T09:31:13Z</dcterms:created>
  <dcterms:modified xsi:type="dcterms:W3CDTF">2022-09-04T10:15:55Z</dcterms:modified>
</cp:coreProperties>
</file>