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hienterprise-my.sharepoint.com/personal/susan_addison_hient_co_uk/Documents/My Working Documents/"/>
    </mc:Choice>
  </mc:AlternateContent>
  <xr:revisionPtr revIDLastSave="0" documentId="8_{56810244-A1B5-45F2-9C1F-D3D8824788FE}" xr6:coauthVersionLast="45" xr6:coauthVersionMax="45" xr10:uidLastSave="{00000000-0000-0000-0000-000000000000}"/>
  <workbookProtection workbookAlgorithmName="SHA-512" workbookHashValue="QGwKaMAzf3HC2L9zci4HLx60zYOgALsMOuAERwoxVmEYItp7D0ntsAYIx1wWv46gGRPOgheqcZswbzNGo5ThHQ==" workbookSaltValue="bIjR743DqlDbpHZqbp0X5g==" workbookSpinCount="100000" lockStructure="1"/>
  <bookViews>
    <workbookView xWindow="-120" yWindow="-120" windowWidth="29040" windowHeight="15840" xr2:uid="{00000000-000D-0000-FFFF-FFFF00000000}"/>
  </bookViews>
  <sheets>
    <sheet name="GGE Calculator" sheetId="1" r:id="rId1"/>
    <sheet name="Sheet2" sheetId="2" r:id="rId2"/>
  </sheets>
  <definedNames>
    <definedName name="_____36454410" hidden="1">'GGE Calculator'!$D$9</definedName>
    <definedName name="_____36893428" hidden="1">'GGE Calculator'!$D$10</definedName>
    <definedName name="_____41517061" hidden="1">'GGE Calculator'!$G$22</definedName>
    <definedName name="_____43415475" hidden="1">'GGE Calculator'!$F$10</definedName>
    <definedName name="_____58401561" hidden="1">'GGE Calculator'!$F$22</definedName>
    <definedName name="_____63548786" hidden="1">'GGE Calculator'!$E$10</definedName>
    <definedName name="_____70107067" hidden="1">'GGE Calculator'!$H$10</definedName>
    <definedName name="_____72269869" hidden="1">'GGE Calculator'!$J$10</definedName>
    <definedName name="_____75952513" hidden="1">'GGE Calculator'!$E$22</definedName>
    <definedName name="_____79752595" hidden="1">'GGE Calculator'!$I$10</definedName>
    <definedName name="_____93067116" hidden="1">'GGE Calculator'!$G$10</definedName>
    <definedName name="_____94532621" hidden="1">'GGE Calculator'!$H$22</definedName>
    <definedName name="_____99106473" hidden="1">'GGE Calculator'!$E$18</definedName>
    <definedName name="_____99181378" hidden="1">'GGE Calculator'!$D$22</definedName>
    <definedName name="EUDiscountRate">Sheet2!$I$6</definedName>
    <definedName name="EUReferenceRate">Sheet2!$I$5</definedName>
    <definedName name="_xlnm.Print_Area" localSheetId="0">'GGE Calculator'!$A$13:$K$43</definedName>
    <definedName name="RATE">'GGE Calculator'!$H$22</definedName>
    <definedName name="SECURITYOPS">Sheet2!$C$5:$C$6</definedName>
    <definedName name="Yr1DFactor">'GGE Calculator'!$D$7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2" l="1"/>
  <c r="D7" i="1" s="1"/>
  <c r="E7" i="1" s="1"/>
  <c r="F7" i="1" s="1"/>
  <c r="G7" i="1" s="1"/>
  <c r="H7" i="1" s="1"/>
  <c r="L2" i="1"/>
  <c r="D3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L3" i="1"/>
  <c r="D11" i="1"/>
  <c r="E11" i="1"/>
  <c r="F11" i="1"/>
  <c r="G11" i="1"/>
  <c r="H11" i="1"/>
  <c r="I11" i="1"/>
  <c r="J11" i="1"/>
  <c r="E33" i="1"/>
  <c r="K3" i="1" l="1"/>
  <c r="I18" i="2"/>
  <c r="E12" i="1"/>
  <c r="K2" i="1"/>
  <c r="D12" i="1"/>
  <c r="I7" i="1"/>
  <c r="J7" i="1" s="1"/>
  <c r="J12" i="1" s="1"/>
  <c r="H12" i="1"/>
  <c r="F33" i="1"/>
  <c r="D33" i="1"/>
  <c r="E34" i="1" s="1"/>
  <c r="G33" i="1"/>
  <c r="G12" i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F12" i="1"/>
  <c r="G34" i="1" l="1"/>
  <c r="D34" i="1"/>
  <c r="E35" i="1" s="1"/>
  <c r="E64" i="1" s="1"/>
  <c r="F34" i="1"/>
  <c r="H33" i="1"/>
  <c r="I12" i="1"/>
  <c r="K12" i="1" s="1"/>
  <c r="H34" i="1" l="1"/>
  <c r="J34" i="1" s="1"/>
  <c r="D35" i="1"/>
  <c r="F35" i="1"/>
  <c r="G35" i="1"/>
  <c r="H35" i="1" s="1"/>
  <c r="J35" i="1" s="1"/>
  <c r="J33" i="1"/>
  <c r="G36" i="1" l="1"/>
  <c r="D36" i="1"/>
  <c r="F36" i="1"/>
  <c r="K35" i="1"/>
  <c r="K34" i="1"/>
  <c r="K33" i="1"/>
  <c r="H36" i="1" l="1"/>
  <c r="J36" i="1" s="1"/>
  <c r="D37" i="1"/>
  <c r="G37" i="1"/>
  <c r="F37" i="1"/>
  <c r="H37" i="1" l="1"/>
  <c r="J37" i="1" s="1"/>
  <c r="K37" i="1" s="1"/>
  <c r="K36" i="1"/>
  <c r="D38" i="1"/>
  <c r="G38" i="1"/>
  <c r="F38" i="1"/>
  <c r="H38" i="1" l="1"/>
  <c r="F39" i="1"/>
  <c r="G39" i="1"/>
  <c r="D39" i="1"/>
  <c r="H39" i="1" l="1"/>
  <c r="J39" i="1" s="1"/>
  <c r="G40" i="1"/>
  <c r="D40" i="1"/>
  <c r="F40" i="1"/>
  <c r="J38" i="1"/>
  <c r="H40" i="1" l="1"/>
  <c r="J40" i="1" s="1"/>
  <c r="K40" i="1" s="1"/>
  <c r="F41" i="1"/>
  <c r="G41" i="1"/>
  <c r="D41" i="1"/>
  <c r="K39" i="1"/>
  <c r="K38" i="1"/>
  <c r="H41" i="1" l="1"/>
  <c r="J41" i="1" s="1"/>
  <c r="K41" i="1" s="1"/>
  <c r="D42" i="1"/>
  <c r="F42" i="1"/>
  <c r="G42" i="1"/>
  <c r="H42" i="1" s="1"/>
  <c r="J42" i="1" s="1"/>
  <c r="D43" i="1" l="1"/>
  <c r="F43" i="1"/>
  <c r="G43" i="1"/>
  <c r="K42" i="1"/>
  <c r="J22" i="1" s="1"/>
  <c r="E26" i="1" s="1"/>
  <c r="H43" i="1" l="1"/>
  <c r="J43" i="1" s="1"/>
  <c r="K43" i="1" s="1"/>
  <c r="F44" i="1"/>
  <c r="D44" i="1"/>
  <c r="G44" i="1"/>
  <c r="D45" i="1" l="1"/>
  <c r="G45" i="1"/>
  <c r="F45" i="1"/>
  <c r="H44" i="1"/>
  <c r="J44" i="1" s="1"/>
  <c r="K44" i="1" s="1"/>
  <c r="H45" i="1" l="1"/>
  <c r="J45" i="1" s="1"/>
  <c r="K45" i="1" s="1"/>
  <c r="G46" i="1"/>
  <c r="D46" i="1"/>
  <c r="F46" i="1"/>
  <c r="H46" i="1" l="1"/>
  <c r="J46" i="1" s="1"/>
  <c r="K46" i="1" s="1"/>
  <c r="G47" i="1"/>
  <c r="D47" i="1"/>
  <c r="F47" i="1"/>
  <c r="H47" i="1" l="1"/>
  <c r="J47" i="1" s="1"/>
  <c r="K47" i="1" s="1"/>
  <c r="D48" i="1"/>
  <c r="F48" i="1"/>
  <c r="G48" i="1"/>
  <c r="H48" i="1" l="1"/>
  <c r="J48" i="1" s="1"/>
  <c r="K48" i="1" s="1"/>
  <c r="F49" i="1"/>
  <c r="G49" i="1"/>
  <c r="D49" i="1"/>
  <c r="H49" i="1" l="1"/>
  <c r="J49" i="1" s="1"/>
  <c r="K49" i="1" s="1"/>
  <c r="F50" i="1"/>
  <c r="G50" i="1"/>
  <c r="D50" i="1"/>
  <c r="H50" i="1" l="1"/>
  <c r="J50" i="1" s="1"/>
  <c r="K50" i="1" s="1"/>
  <c r="F51" i="1"/>
  <c r="D51" i="1"/>
  <c r="G51" i="1"/>
  <c r="D52" i="1" l="1"/>
  <c r="G52" i="1"/>
  <c r="F52" i="1"/>
  <c r="H51" i="1"/>
  <c r="J51" i="1" s="1"/>
  <c r="K51" i="1" s="1"/>
  <c r="H52" i="1" l="1"/>
  <c r="J52" i="1" s="1"/>
  <c r="K52" i="1" s="1"/>
  <c r="D53" i="1"/>
  <c r="G53" i="1"/>
  <c r="F53" i="1"/>
  <c r="H53" i="1" l="1"/>
  <c r="J53" i="1" s="1"/>
  <c r="K53" i="1" s="1"/>
  <c r="G54" i="1"/>
  <c r="F54" i="1"/>
  <c r="D54" i="1"/>
  <c r="H54" i="1" l="1"/>
  <c r="J54" i="1" s="1"/>
  <c r="K54" i="1" s="1"/>
  <c r="F55" i="1"/>
  <c r="D55" i="1"/>
  <c r="G55" i="1"/>
  <c r="D56" i="1" l="1"/>
  <c r="F56" i="1"/>
  <c r="G56" i="1"/>
  <c r="H55" i="1"/>
  <c r="J55" i="1" s="1"/>
  <c r="K55" i="1" s="1"/>
  <c r="H56" i="1" l="1"/>
  <c r="J56" i="1" s="1"/>
  <c r="K56" i="1" s="1"/>
  <c r="F57" i="1"/>
  <c r="G57" i="1"/>
  <c r="D57" i="1"/>
  <c r="H57" i="1" l="1"/>
  <c r="J57" i="1" s="1"/>
  <c r="K57" i="1" s="1"/>
  <c r="D58" i="1"/>
  <c r="F58" i="1"/>
  <c r="G58" i="1"/>
  <c r="H58" i="1" l="1"/>
  <c r="J58" i="1" s="1"/>
  <c r="K58" i="1" s="1"/>
  <c r="D59" i="1"/>
  <c r="F59" i="1"/>
  <c r="G59" i="1"/>
  <c r="H59" i="1" l="1"/>
  <c r="J59" i="1" s="1"/>
  <c r="K59" i="1" s="1"/>
  <c r="D60" i="1"/>
  <c r="G60" i="1"/>
  <c r="F60" i="1"/>
  <c r="H60" i="1" l="1"/>
  <c r="J60" i="1" s="1"/>
  <c r="K60" i="1" s="1"/>
  <c r="F61" i="1"/>
  <c r="D61" i="1"/>
  <c r="G61" i="1"/>
  <c r="D62" i="1" l="1"/>
  <c r="G62" i="1"/>
  <c r="F62" i="1"/>
  <c r="H61" i="1"/>
  <c r="J61" i="1" s="1"/>
  <c r="K61" i="1" s="1"/>
  <c r="H62" i="1" l="1"/>
  <c r="J62" i="1" s="1"/>
  <c r="H64" i="1" l="1"/>
  <c r="K62" i="1"/>
  <c r="J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marshall.doig</author>
  </authors>
  <commentList>
    <comment ref="D1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N.B.</t>
        </r>
        <r>
          <rPr>
            <sz val="8"/>
            <color indexed="81"/>
            <rFont val="Tahoma"/>
            <family val="2"/>
          </rPr>
          <t xml:space="preserve">
When not fully secured the discount rate is the EU rate plus 4%</t>
        </r>
      </text>
    </comment>
  </commentList>
</comments>
</file>

<file path=xl/sharedStrings.xml><?xml version="1.0" encoding="utf-8"?>
<sst xmlns="http://schemas.openxmlformats.org/spreadsheetml/2006/main" count="97" uniqueCount="60">
  <si>
    <t>Year 1</t>
  </si>
  <si>
    <t>Year 2</t>
  </si>
  <si>
    <t>Year 3</t>
  </si>
  <si>
    <t>Year 4</t>
  </si>
  <si>
    <t>Year 5</t>
  </si>
  <si>
    <t>Year 6</t>
  </si>
  <si>
    <t>Year 7</t>
  </si>
  <si>
    <t>Discount Factor</t>
  </si>
  <si>
    <t>EU Discount Rate</t>
  </si>
  <si>
    <t>Discounted Grants</t>
  </si>
  <si>
    <t xml:space="preserve">Loan Data </t>
  </si>
  <si>
    <t xml:space="preserve">Secured </t>
  </si>
  <si>
    <t>YES</t>
  </si>
  <si>
    <t>Amount</t>
  </si>
  <si>
    <t>Int. Defer</t>
  </si>
  <si>
    <t>Cap Defer</t>
  </si>
  <si>
    <t>Loan Term</t>
  </si>
  <si>
    <t>Int Rate</t>
  </si>
  <si>
    <t>Interest</t>
  </si>
  <si>
    <t>@ EU GGE</t>
  </si>
  <si>
    <t>LOAN CALCULATIONS</t>
  </si>
  <si>
    <t>Free</t>
  </si>
  <si>
    <t>Payments</t>
  </si>
  <si>
    <t>Concession</t>
  </si>
  <si>
    <t>INITIAL AMOUNT</t>
  </si>
  <si>
    <t>BALANCE</t>
  </si>
  <si>
    <t xml:space="preserve"> </t>
  </si>
  <si>
    <t>Total</t>
  </si>
  <si>
    <t>Gross Grant Equivalent Calculator</t>
  </si>
  <si>
    <t>1) GRANTS</t>
  </si>
  <si>
    <t>2) LOANS</t>
  </si>
  <si>
    <t>Total Gross Grant Equivalent</t>
  </si>
  <si>
    <t>NO</t>
  </si>
  <si>
    <t>Capital Grants</t>
  </si>
  <si>
    <t>Discounted</t>
  </si>
  <si>
    <t>Discount</t>
  </si>
  <si>
    <t>Factor</t>
  </si>
  <si>
    <t>Gross</t>
  </si>
  <si>
    <t>Value of</t>
  </si>
  <si>
    <t>Cumulative</t>
  </si>
  <si>
    <t>GGE of Loan</t>
  </si>
  <si>
    <t>Enter all Capital grant in Year 1</t>
  </si>
  <si>
    <t>Interest Relief Grant</t>
  </si>
  <si>
    <t>EU Discount Rate &amp; secured loan interest rate =</t>
  </si>
  <si>
    <t>EU unsecured loan interest rate =</t>
  </si>
  <si>
    <t>EU Reference rate</t>
  </si>
  <si>
    <t>Period</t>
  </si>
  <si>
    <t>outstanding</t>
  </si>
  <si>
    <t>Loan capital</t>
  </si>
  <si>
    <t>Interest Rate</t>
  </si>
  <si>
    <t>Up-dating notes:</t>
  </si>
  <si>
    <t>The calculation of secured loan repayment at EU rates remains unchanged at "EU Discount Rate" which is equivalent to EU Reference rate + 1%</t>
  </si>
  <si>
    <t>Amended by:</t>
  </si>
  <si>
    <t>Melvyn Waumsley, 15 October 2014.</t>
  </si>
  <si>
    <t xml:space="preserve">from 17 Jan 2014 this version of the GGE Calculator has been amended to correct an error in calculating INTEREST @ the EU rate when the interest rate is zero - previously it underestimated the grant equivalent value </t>
  </si>
  <si>
    <t>From 15 Oct 2014 this version uses the normal discount factor for 1 year in year 1 and not the full year divided by two, which was used previously to reflect grant release having only been 6 months at the end of yr 1 this formula was also used for loans, which gave an overestimate  of the GE of loans in year 1</t>
  </si>
  <si>
    <t>From 17 Jan 2014 this amendment uses the correct formula of EU Reference Rate + 4% for unsecured loans.</t>
  </si>
  <si>
    <t xml:space="preserve">Notes:                                                                                                                     1  EU loan interest rate for secured loan is the same as the EU Discount rate.                  2  The EU interest rate for an unsecured loan is the Reference Rate + 4%.                                                                                                                          3  The formula for Year 1 Discount Factor is 1/1+(EU Discount rate) </t>
  </si>
  <si>
    <t xml:space="preserve">EU Reference rate amended to latest rate at cell I5 to apply from the date at cell J5 </t>
  </si>
  <si>
    <t xml:space="preserve">from 1 September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</si>
</sst>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;[Red]\-&quot;£&quot;#,##0"/>
    <numFmt numFmtId="164" formatCode="0_)"/>
    <numFmt numFmtId="165" formatCode="#,##0_ ;[Red]\-#,##0\ "/>
    <numFmt numFmtId="166" formatCode="&quot;&quot;"/>
    <numFmt numFmtId="167" formatCode="#,##0.00_ ;[Red]\-#,##0.00\ "/>
    <numFmt numFmtId="168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Times New Roman"/>
      <family val="1"/>
    </font>
    <font>
      <sz val="8"/>
      <color indexed="81"/>
      <name val="Tahoma"/>
      <family val="2"/>
    </font>
    <font>
      <sz val="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0" fontId="0" fillId="0" borderId="0" xfId="0" applyNumberFormat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166" fontId="0" fillId="2" borderId="0" xfId="0" applyNumberFormat="1" applyFill="1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0" xfId="0" applyFill="1" applyBorder="1"/>
    <xf numFmtId="0" fontId="0" fillId="2" borderId="4" xfId="0" applyFill="1" applyBorder="1"/>
    <xf numFmtId="0" fontId="2" fillId="2" borderId="0" xfId="0" applyFont="1" applyFill="1" applyBorder="1"/>
    <xf numFmtId="0" fontId="0" fillId="2" borderId="0" xfId="0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0" fontId="3" fillId="2" borderId="0" xfId="0" applyNumberFormat="1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6" fontId="0" fillId="2" borderId="7" xfId="0" applyNumberFormat="1" applyFill="1" applyBorder="1"/>
    <xf numFmtId="0" fontId="0" fillId="2" borderId="8" xfId="0" applyFill="1" applyBorder="1"/>
    <xf numFmtId="167" fontId="6" fillId="2" borderId="5" xfId="0" applyNumberFormat="1" applyFont="1" applyFill="1" applyBorder="1"/>
    <xf numFmtId="167" fontId="6" fillId="2" borderId="0" xfId="0" applyNumberFormat="1" applyFont="1" applyFill="1"/>
    <xf numFmtId="10" fontId="0" fillId="3" borderId="0" xfId="0" applyNumberFormat="1" applyFill="1" applyBorder="1" applyProtection="1">
      <protection locked="0"/>
    </xf>
    <xf numFmtId="165" fontId="0" fillId="3" borderId="4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locked="0"/>
    </xf>
    <xf numFmtId="0" fontId="0" fillId="2" borderId="0" xfId="0" applyFill="1" applyBorder="1" applyProtection="1">
      <protection locked="0"/>
    </xf>
    <xf numFmtId="2" fontId="0" fillId="2" borderId="0" xfId="0" applyNumberFormat="1" applyFill="1" applyProtection="1"/>
    <xf numFmtId="0" fontId="10" fillId="0" borderId="0" xfId="0" applyFont="1"/>
    <xf numFmtId="0" fontId="0" fillId="2" borderId="0" xfId="0" applyFill="1" applyAlignment="1">
      <alignment horizontal="right"/>
    </xf>
    <xf numFmtId="10" fontId="0" fillId="2" borderId="0" xfId="0" applyNumberFormat="1" applyFill="1" applyAlignment="1">
      <alignment horizontal="center"/>
    </xf>
    <xf numFmtId="0" fontId="0" fillId="2" borderId="0" xfId="0" applyFill="1" applyBorder="1" applyProtection="1"/>
    <xf numFmtId="0" fontId="0" fillId="2" borderId="0" xfId="0" applyFill="1" applyProtection="1"/>
    <xf numFmtId="1" fontId="0" fillId="2" borderId="0" xfId="0" applyNumberFormat="1" applyFill="1" applyProtection="1"/>
    <xf numFmtId="168" fontId="0" fillId="2" borderId="0" xfId="0" applyNumberFormat="1" applyFill="1" applyProtection="1"/>
    <xf numFmtId="0" fontId="0" fillId="2" borderId="0" xfId="0" applyNumberFormat="1" applyFill="1"/>
    <xf numFmtId="0" fontId="0" fillId="2" borderId="0" xfId="0" applyFill="1" applyBorder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0" fillId="2" borderId="0" xfId="0" quotePrefix="1" applyFill="1" applyAlignment="1" applyProtection="1">
      <alignment horizontal="right"/>
    </xf>
    <xf numFmtId="0" fontId="6" fillId="0" borderId="0" xfId="0" applyFont="1"/>
    <xf numFmtId="0" fontId="0" fillId="2" borderId="1" xfId="0" applyFill="1" applyBorder="1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6" fillId="2" borderId="4" xfId="0" applyFont="1" applyFill="1" applyBorder="1" applyProtection="1"/>
    <xf numFmtId="0" fontId="6" fillId="2" borderId="0" xfId="0" applyFont="1" applyFill="1" applyBorder="1" applyProtection="1"/>
    <xf numFmtId="6" fontId="6" fillId="2" borderId="5" xfId="0" applyNumberFormat="1" applyFont="1" applyFill="1" applyBorder="1" applyProtection="1"/>
    <xf numFmtId="0" fontId="6" fillId="2" borderId="6" xfId="0" applyFont="1" applyFill="1" applyBorder="1" applyProtection="1"/>
    <xf numFmtId="0" fontId="0" fillId="2" borderId="7" xfId="0" applyFill="1" applyBorder="1" applyProtection="1"/>
    <xf numFmtId="0" fontId="6" fillId="2" borderId="7" xfId="0" applyFont="1" applyFill="1" applyBorder="1" applyProtection="1"/>
    <xf numFmtId="6" fontId="6" fillId="2" borderId="8" xfId="0" applyNumberFormat="1" applyFont="1" applyFill="1" applyBorder="1" applyProtection="1"/>
    <xf numFmtId="164" fontId="0" fillId="2" borderId="0" xfId="0" applyNumberFormat="1" applyFill="1" applyProtection="1"/>
    <xf numFmtId="0" fontId="1" fillId="0" borderId="0" xfId="0" applyFont="1"/>
    <xf numFmtId="0" fontId="0" fillId="2" borderId="0" xfId="0" applyFill="1" applyAlignment="1"/>
    <xf numFmtId="0" fontId="6" fillId="2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64"/>
  <sheetViews>
    <sheetView tabSelected="1" zoomScaleNormal="100" workbookViewId="0">
      <selection activeCell="L9" sqref="L9"/>
    </sheetView>
  </sheetViews>
  <sheetFormatPr defaultColWidth="9.140625" defaultRowHeight="12.75" x14ac:dyDescent="0.2"/>
  <cols>
    <col min="1" max="2" width="9.140625" style="2"/>
    <col min="3" max="3" width="0" style="2" hidden="1" customWidth="1"/>
    <col min="4" max="11" width="15.5703125" style="2" customWidth="1"/>
    <col min="12" max="16384" width="9.140625" style="2"/>
  </cols>
  <sheetData>
    <row r="1" spans="1:12" ht="32.25" customHeight="1" x14ac:dyDescent="0.4">
      <c r="A1" s="59" t="s">
        <v>28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2" ht="24" customHeight="1" x14ac:dyDescent="0.2">
      <c r="J2" s="31" t="s">
        <v>43</v>
      </c>
      <c r="K2" s="32">
        <f>EUDiscountRate</f>
        <v>1.5100000000000001E-2</v>
      </c>
      <c r="L2" s="2" t="str">
        <f>Sheet2!J5</f>
        <v xml:space="preserve">from 1 September 2020 </v>
      </c>
    </row>
    <row r="3" spans="1:12" ht="24" customHeight="1" x14ac:dyDescent="0.2">
      <c r="J3" s="31" t="s">
        <v>44</v>
      </c>
      <c r="K3" s="32">
        <f>EUDiscountRate+0.03</f>
        <v>4.5100000000000001E-2</v>
      </c>
      <c r="L3" s="2" t="str">
        <f>Sheet2!J6</f>
        <v xml:space="preserve">from 1 September 2020 </v>
      </c>
    </row>
    <row r="4" spans="1:12" ht="22.5" customHeight="1" x14ac:dyDescent="0.2">
      <c r="B4" s="61" t="s">
        <v>29</v>
      </c>
      <c r="C4" s="62"/>
      <c r="D4" s="62"/>
    </row>
    <row r="5" spans="1:12" x14ac:dyDescent="0.2"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27</v>
      </c>
    </row>
    <row r="7" spans="1:12" x14ac:dyDescent="0.2">
      <c r="A7" s="2" t="s">
        <v>7</v>
      </c>
      <c r="C7" s="2">
        <v>1</v>
      </c>
      <c r="D7" s="37">
        <f>1/(1+(EUDiscountRate))</f>
        <v>0.98512461826421049</v>
      </c>
      <c r="E7" s="2">
        <f t="shared" ref="E7:J7" si="0">D$7/(1+EUDiscountRate)</f>
        <v>0.97047051351020652</v>
      </c>
      <c r="F7" s="2">
        <f t="shared" si="0"/>
        <v>0.95603439415841451</v>
      </c>
      <c r="G7" s="2">
        <f t="shared" si="0"/>
        <v>0.94181301759276392</v>
      </c>
      <c r="H7" s="2">
        <f t="shared" si="0"/>
        <v>0.92780318943233575</v>
      </c>
      <c r="I7" s="2">
        <f t="shared" si="0"/>
        <v>0.91400176281384682</v>
      </c>
      <c r="J7" s="2">
        <f t="shared" si="0"/>
        <v>0.9004056376848063</v>
      </c>
    </row>
    <row r="9" spans="1:12" x14ac:dyDescent="0.2">
      <c r="A9" s="2" t="s">
        <v>33</v>
      </c>
      <c r="D9" s="27"/>
      <c r="E9" s="58" t="s">
        <v>41</v>
      </c>
      <c r="F9" s="58"/>
      <c r="G9" s="58"/>
      <c r="H9" s="58"/>
      <c r="I9" s="58"/>
      <c r="J9" s="58"/>
    </row>
    <row r="10" spans="1:12" x14ac:dyDescent="0.2">
      <c r="A10" s="2" t="s">
        <v>42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</row>
    <row r="11" spans="1:12" x14ac:dyDescent="0.2">
      <c r="D11" s="5">
        <f>SUM(D9:D10)</f>
        <v>0</v>
      </c>
      <c r="E11" s="5">
        <f t="shared" ref="E11:J11" si="1">E10</f>
        <v>0</v>
      </c>
      <c r="F11" s="5">
        <f t="shared" si="1"/>
        <v>0</v>
      </c>
      <c r="G11" s="5">
        <f t="shared" si="1"/>
        <v>0</v>
      </c>
      <c r="H11" s="5">
        <f t="shared" si="1"/>
        <v>0</v>
      </c>
      <c r="I11" s="5">
        <f t="shared" si="1"/>
        <v>0</v>
      </c>
      <c r="J11" s="5">
        <f t="shared" si="1"/>
        <v>0</v>
      </c>
    </row>
    <row r="12" spans="1:12" x14ac:dyDescent="0.2">
      <c r="A12" s="2" t="s">
        <v>9</v>
      </c>
      <c r="D12" s="2">
        <f>D$11*D$7</f>
        <v>0</v>
      </c>
      <c r="E12" s="2">
        <f t="shared" ref="E12:J12" si="2">E$11*E$7</f>
        <v>0</v>
      </c>
      <c r="F12" s="2">
        <f t="shared" si="2"/>
        <v>0</v>
      </c>
      <c r="G12" s="2">
        <f t="shared" si="2"/>
        <v>0</v>
      </c>
      <c r="H12" s="2">
        <f t="shared" si="2"/>
        <v>0</v>
      </c>
      <c r="I12" s="2">
        <f t="shared" si="2"/>
        <v>0</v>
      </c>
      <c r="J12" s="2">
        <f t="shared" si="2"/>
        <v>0</v>
      </c>
      <c r="K12" s="23">
        <f>SUM(D12:J12)</f>
        <v>0</v>
      </c>
    </row>
    <row r="13" spans="1:12" x14ac:dyDescent="0.2">
      <c r="D13" s="54"/>
      <c r="E13" s="54"/>
      <c r="F13" s="54"/>
      <c r="G13" s="54"/>
      <c r="H13" s="54"/>
      <c r="I13" s="54"/>
      <c r="J13" s="54"/>
      <c r="K13" s="54"/>
    </row>
    <row r="14" spans="1:12" x14ac:dyDescent="0.2">
      <c r="D14" s="54"/>
      <c r="E14" s="54"/>
      <c r="F14" s="54"/>
      <c r="G14" s="54"/>
      <c r="H14" s="54"/>
      <c r="I14" s="54"/>
      <c r="J14" s="54"/>
      <c r="K14" s="54"/>
    </row>
    <row r="15" spans="1:12" x14ac:dyDescent="0.2">
      <c r="B15" s="3" t="s">
        <v>30</v>
      </c>
      <c r="D15" s="54"/>
      <c r="E15" s="54"/>
      <c r="F15" s="54"/>
      <c r="G15" s="54"/>
      <c r="H15" s="54"/>
      <c r="I15" s="54"/>
      <c r="J15" s="54"/>
      <c r="K15" s="54"/>
    </row>
    <row r="16" spans="1:12" ht="13.5" thickBot="1" x14ac:dyDescent="0.25">
      <c r="D16" s="54"/>
      <c r="E16" s="54"/>
      <c r="F16" s="54"/>
      <c r="G16" s="54"/>
      <c r="H16" s="54"/>
      <c r="I16" s="54"/>
      <c r="J16" s="54"/>
      <c r="K16" s="54"/>
    </row>
    <row r="17" spans="1:12" x14ac:dyDescent="0.2">
      <c r="D17" s="6"/>
      <c r="E17" s="7"/>
      <c r="F17" s="8" t="s">
        <v>10</v>
      </c>
      <c r="G17" s="7"/>
      <c r="H17" s="7"/>
      <c r="I17" s="7"/>
      <c r="J17" s="9"/>
    </row>
    <row r="18" spans="1:12" x14ac:dyDescent="0.2">
      <c r="D18" s="10" t="s">
        <v>11</v>
      </c>
      <c r="E18" s="28" t="s">
        <v>12</v>
      </c>
      <c r="G18" s="55"/>
      <c r="H18" s="56"/>
      <c r="I18" s="56"/>
      <c r="J18" s="57"/>
    </row>
    <row r="19" spans="1:12" x14ac:dyDescent="0.2">
      <c r="D19" s="12"/>
      <c r="E19" s="11"/>
      <c r="F19" s="13"/>
      <c r="G19" s="56"/>
      <c r="H19" s="56"/>
      <c r="I19" s="56"/>
      <c r="J19" s="57"/>
    </row>
    <row r="20" spans="1:12" x14ac:dyDescent="0.2">
      <c r="D20" s="10" t="s">
        <v>13</v>
      </c>
      <c r="E20" s="14" t="s">
        <v>14</v>
      </c>
      <c r="F20" s="14" t="s">
        <v>15</v>
      </c>
      <c r="G20" s="14" t="s">
        <v>16</v>
      </c>
      <c r="H20" s="14" t="s">
        <v>17</v>
      </c>
      <c r="I20" s="11"/>
      <c r="J20" s="15" t="s">
        <v>40</v>
      </c>
    </row>
    <row r="21" spans="1:12" x14ac:dyDescent="0.2">
      <c r="D21" s="12"/>
      <c r="E21" s="11"/>
      <c r="F21" s="11"/>
      <c r="G21" s="11"/>
      <c r="H21" s="16" t="s">
        <v>26</v>
      </c>
      <c r="I21" s="11"/>
      <c r="J21" s="17"/>
    </row>
    <row r="22" spans="1:12" x14ac:dyDescent="0.2">
      <c r="D22" s="25">
        <v>0</v>
      </c>
      <c r="E22" s="26">
        <v>0</v>
      </c>
      <c r="F22" s="26">
        <v>0</v>
      </c>
      <c r="G22" s="26">
        <v>0</v>
      </c>
      <c r="H22" s="24">
        <v>0</v>
      </c>
      <c r="I22" s="11"/>
      <c r="J22" s="22">
        <f>IF($G$22=0,0,VLOOKUP(G22,B33:K62,10))</f>
        <v>0</v>
      </c>
    </row>
    <row r="23" spans="1:12" ht="13.5" thickBot="1" x14ac:dyDescent="0.25">
      <c r="D23" s="18"/>
      <c r="E23" s="19"/>
      <c r="F23" s="19"/>
      <c r="G23" s="19"/>
      <c r="H23" s="20" t="s">
        <v>26</v>
      </c>
      <c r="I23" s="19"/>
      <c r="J23" s="21"/>
    </row>
    <row r="24" spans="1:12" ht="13.5" thickBot="1" x14ac:dyDescent="0.25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</row>
    <row r="25" spans="1:12" x14ac:dyDescent="0.2">
      <c r="A25" s="42"/>
      <c r="B25" s="43"/>
      <c r="C25" s="43"/>
      <c r="D25" s="43"/>
      <c r="E25" s="44"/>
      <c r="F25" s="34"/>
      <c r="G25" s="34"/>
      <c r="H25" s="34"/>
      <c r="I25" s="34"/>
      <c r="J25" s="34"/>
      <c r="K25" s="34"/>
      <c r="L25" s="34"/>
    </row>
    <row r="26" spans="1:12" ht="27" customHeight="1" x14ac:dyDescent="0.2">
      <c r="A26" s="45" t="s">
        <v>31</v>
      </c>
      <c r="B26" s="33"/>
      <c r="C26" s="46"/>
      <c r="D26" s="46"/>
      <c r="E26" s="47">
        <f>J22+K12</f>
        <v>0</v>
      </c>
      <c r="F26" s="34"/>
      <c r="G26" s="34"/>
      <c r="H26" s="34"/>
      <c r="I26" s="34"/>
      <c r="J26" s="34"/>
      <c r="K26" s="34"/>
      <c r="L26" s="34"/>
    </row>
    <row r="27" spans="1:12" ht="13.5" thickBot="1" x14ac:dyDescent="0.25">
      <c r="A27" s="48"/>
      <c r="B27" s="49"/>
      <c r="C27" s="50"/>
      <c r="D27" s="50"/>
      <c r="E27" s="51"/>
      <c r="F27" s="34"/>
      <c r="G27" s="34"/>
      <c r="H27" s="34"/>
      <c r="I27" s="34"/>
      <c r="J27" s="34"/>
      <c r="K27" s="34"/>
      <c r="L27" s="34"/>
    </row>
    <row r="28" spans="1:12" s="34" customFormat="1" hidden="1" x14ac:dyDescent="0.2">
      <c r="A28" s="38"/>
      <c r="B28" s="38"/>
      <c r="C28" s="38"/>
      <c r="D28" s="39"/>
      <c r="E28" s="39"/>
      <c r="F28" s="39"/>
      <c r="G28" s="39"/>
      <c r="H28" s="39" t="s">
        <v>37</v>
      </c>
      <c r="I28" s="39" t="s">
        <v>35</v>
      </c>
      <c r="J28" s="39" t="s">
        <v>34</v>
      </c>
      <c r="K28" s="39" t="s">
        <v>39</v>
      </c>
    </row>
    <row r="29" spans="1:12" s="34" customFormat="1" hidden="1" x14ac:dyDescent="0.2">
      <c r="A29" s="38"/>
      <c r="B29" s="38" t="s">
        <v>46</v>
      </c>
      <c r="C29" s="38"/>
      <c r="D29" s="39" t="s">
        <v>48</v>
      </c>
      <c r="E29" s="39" t="s">
        <v>18</v>
      </c>
      <c r="F29" s="39" t="s">
        <v>18</v>
      </c>
      <c r="G29" s="40" t="s">
        <v>19</v>
      </c>
      <c r="H29" s="39" t="s">
        <v>38</v>
      </c>
      <c r="I29" s="39" t="s">
        <v>36</v>
      </c>
      <c r="J29" s="39" t="s">
        <v>23</v>
      </c>
      <c r="K29" s="39" t="s">
        <v>34</v>
      </c>
    </row>
    <row r="30" spans="1:12" s="34" customFormat="1" hidden="1" x14ac:dyDescent="0.2">
      <c r="A30" s="38"/>
      <c r="B30" s="38"/>
      <c r="C30" s="38" t="s">
        <v>20</v>
      </c>
      <c r="D30" s="39" t="s">
        <v>47</v>
      </c>
      <c r="E30" s="39" t="s">
        <v>21</v>
      </c>
      <c r="F30" s="39" t="s">
        <v>22</v>
      </c>
      <c r="G30" s="39" t="s">
        <v>49</v>
      </c>
      <c r="H30" s="39" t="s">
        <v>23</v>
      </c>
      <c r="I30" s="39"/>
      <c r="J30" s="39"/>
      <c r="K30" s="39" t="s">
        <v>23</v>
      </c>
    </row>
    <row r="31" spans="1:12" s="34" customFormat="1" hidden="1" x14ac:dyDescent="0.2">
      <c r="A31" s="38"/>
      <c r="B31" s="38"/>
      <c r="C31" s="38"/>
      <c r="D31" s="39"/>
      <c r="E31" s="39"/>
      <c r="F31" s="39"/>
      <c r="G31" s="39"/>
      <c r="H31" s="39"/>
      <c r="I31" s="39"/>
      <c r="J31" s="39"/>
      <c r="K31" s="39"/>
    </row>
    <row r="32" spans="1:12" s="34" customFormat="1" hidden="1" x14ac:dyDescent="0.2">
      <c r="A32" s="33"/>
      <c r="B32" s="33">
        <v>0</v>
      </c>
      <c r="C32" s="33" t="s">
        <v>24</v>
      </c>
      <c r="D32" s="35">
        <f>D22</f>
        <v>0</v>
      </c>
      <c r="E32" s="29"/>
      <c r="F32" s="29"/>
      <c r="G32" s="29"/>
      <c r="H32" s="29"/>
    </row>
    <row r="33" spans="1:11" s="34" customFormat="1" hidden="1" x14ac:dyDescent="0.2">
      <c r="A33" s="33"/>
      <c r="B33" s="33">
        <v>1</v>
      </c>
      <c r="C33" s="33" t="s">
        <v>25</v>
      </c>
      <c r="D33" s="35">
        <f>IF($F$22&gt;0,$D32,IF(G22=0,0,$D32-($D32/($G$22-$F$22))))</f>
        <v>0</v>
      </c>
      <c r="E33" s="29">
        <f>IF($E$22&gt;0,((D32*$H$22)+0.0001),0)</f>
        <v>0</v>
      </c>
      <c r="F33" s="29">
        <f>IF(AND($E$22&gt;0,D32&gt;0),0,D32*($H$22+0.0000001))</f>
        <v>0</v>
      </c>
      <c r="G33" s="29">
        <f t="shared" ref="G33:G62" si="3">IF($E$18="YES",($D32*EUDiscountRate),($D32*(EUReferenceRate+0.04)))</f>
        <v>0</v>
      </c>
      <c r="H33" s="29">
        <f>IF(E33+(G33-(E33+F33))&lt;0,0,E33+(G33-(E33+F33)))</f>
        <v>0</v>
      </c>
      <c r="I33" s="36">
        <f>Yr1DFactor</f>
        <v>0.98512461826421049</v>
      </c>
      <c r="J33" s="29">
        <f>H33*Yr1DFactor</f>
        <v>0</v>
      </c>
      <c r="K33" s="29">
        <f>SUM(J$33:J33)</f>
        <v>0</v>
      </c>
    </row>
    <row r="34" spans="1:11" s="34" customFormat="1" hidden="1" x14ac:dyDescent="0.2">
      <c r="A34" s="33"/>
      <c r="B34" s="33">
        <v>2</v>
      </c>
      <c r="C34" s="33" t="s">
        <v>25</v>
      </c>
      <c r="D34" s="35">
        <f>IF($F$22&gt;1,$D33,IF(G22=0,0,$D33-($D32/($G$22-$F$22))))</f>
        <v>0</v>
      </c>
      <c r="E34" s="29">
        <f>IF($E$22&gt;1,((D33*$H$22)+0.0001),0)</f>
        <v>0</v>
      </c>
      <c r="F34" s="29">
        <f>IF(AND($E$22&gt;1,D33&gt;0),0,D33*($H$22+0.0000001))</f>
        <v>0</v>
      </c>
      <c r="G34" s="29">
        <f t="shared" si="3"/>
        <v>0</v>
      </c>
      <c r="H34" s="29">
        <f t="shared" ref="H34:H62" si="4">IF(E34+(G34-(E34+F34))&lt;0,0,E34+(G34-(E34+F34)))</f>
        <v>0</v>
      </c>
      <c r="I34" s="36">
        <f t="shared" ref="I34:I62" si="5">$I33/(1+EUDiscountRate)</f>
        <v>0.97047051351020652</v>
      </c>
      <c r="J34" s="29">
        <f t="shared" ref="J34:J62" si="6">H34*I34</f>
        <v>0</v>
      </c>
      <c r="K34" s="29">
        <f>SUM(J$33:J34)</f>
        <v>0</v>
      </c>
    </row>
    <row r="35" spans="1:11" s="34" customFormat="1" hidden="1" x14ac:dyDescent="0.2">
      <c r="A35" s="33"/>
      <c r="B35" s="33">
        <v>3</v>
      </c>
      <c r="C35" s="33" t="s">
        <v>25</v>
      </c>
      <c r="D35" s="35">
        <f>IF($F$22&gt;2,$D34,IF(G22=0,0,$D34-($D32/($G$22-$F$22))))</f>
        <v>0</v>
      </c>
      <c r="E35" s="29">
        <f>IF($E$22&gt;2,((D34*$H$22)+0.0001),0)</f>
        <v>0</v>
      </c>
      <c r="F35" s="29">
        <f>IF(AND($E$22&gt;2,D34&gt;0),0,D34*($H$22+0.0000001))</f>
        <v>0</v>
      </c>
      <c r="G35" s="29">
        <f t="shared" si="3"/>
        <v>0</v>
      </c>
      <c r="H35" s="29">
        <f t="shared" si="4"/>
        <v>0</v>
      </c>
      <c r="I35" s="36">
        <f t="shared" si="5"/>
        <v>0.95603439415841451</v>
      </c>
      <c r="J35" s="29">
        <f t="shared" si="6"/>
        <v>0</v>
      </c>
      <c r="K35" s="29">
        <f>SUM(J$33:J35)</f>
        <v>0</v>
      </c>
    </row>
    <row r="36" spans="1:11" s="34" customFormat="1" hidden="1" x14ac:dyDescent="0.2">
      <c r="A36" s="33"/>
      <c r="B36" s="33">
        <v>4</v>
      </c>
      <c r="C36" s="33" t="s">
        <v>25</v>
      </c>
      <c r="D36" s="35">
        <f t="shared" ref="D36:D62" si="7">IF($D35&gt;0.1,$D35-($D$22/($G$22-$F$22)),0)</f>
        <v>0</v>
      </c>
      <c r="E36" s="29">
        <f>IF($E$22&gt;3,((D35*$H$22)+0.0001),0)</f>
        <v>0</v>
      </c>
      <c r="F36" s="29">
        <f t="shared" ref="F36:F62" si="8">IF(AND($E$22&gt;3,D35&gt;0),0,D35*($H$22+0.0000001))</f>
        <v>0</v>
      </c>
      <c r="G36" s="29">
        <f t="shared" si="3"/>
        <v>0</v>
      </c>
      <c r="H36" s="29">
        <f t="shared" si="4"/>
        <v>0</v>
      </c>
      <c r="I36" s="36">
        <f t="shared" si="5"/>
        <v>0.94181301759276392</v>
      </c>
      <c r="J36" s="29">
        <f t="shared" si="6"/>
        <v>0</v>
      </c>
      <c r="K36" s="29">
        <f>SUM(J$33:J36)</f>
        <v>0</v>
      </c>
    </row>
    <row r="37" spans="1:11" s="34" customFormat="1" hidden="1" x14ac:dyDescent="0.2">
      <c r="A37" s="33"/>
      <c r="B37" s="33">
        <v>5</v>
      </c>
      <c r="C37" s="33" t="s">
        <v>25</v>
      </c>
      <c r="D37" s="35">
        <f t="shared" si="7"/>
        <v>0</v>
      </c>
      <c r="E37" s="29">
        <f t="shared" ref="E37:E62" si="9">IF($E$22&gt;3,((D36*$H$22)+0.0001),0)</f>
        <v>0</v>
      </c>
      <c r="F37" s="29">
        <f t="shared" si="8"/>
        <v>0</v>
      </c>
      <c r="G37" s="29">
        <f t="shared" si="3"/>
        <v>0</v>
      </c>
      <c r="H37" s="29">
        <f t="shared" si="4"/>
        <v>0</v>
      </c>
      <c r="I37" s="36">
        <f t="shared" si="5"/>
        <v>0.92780318943233575</v>
      </c>
      <c r="J37" s="29">
        <f t="shared" si="6"/>
        <v>0</v>
      </c>
      <c r="K37" s="29">
        <f>SUM(J$33:J37)</f>
        <v>0</v>
      </c>
    </row>
    <row r="38" spans="1:11" s="34" customFormat="1" hidden="1" x14ac:dyDescent="0.2">
      <c r="A38" s="33"/>
      <c r="B38" s="33">
        <v>6</v>
      </c>
      <c r="C38" s="33" t="s">
        <v>25</v>
      </c>
      <c r="D38" s="35">
        <f t="shared" si="7"/>
        <v>0</v>
      </c>
      <c r="E38" s="29">
        <f t="shared" si="9"/>
        <v>0</v>
      </c>
      <c r="F38" s="29">
        <f t="shared" si="8"/>
        <v>0</v>
      </c>
      <c r="G38" s="29">
        <f t="shared" si="3"/>
        <v>0</v>
      </c>
      <c r="H38" s="29">
        <f t="shared" si="4"/>
        <v>0</v>
      </c>
      <c r="I38" s="36">
        <f t="shared" si="5"/>
        <v>0.91400176281384682</v>
      </c>
      <c r="J38" s="29">
        <f t="shared" si="6"/>
        <v>0</v>
      </c>
      <c r="K38" s="29">
        <f>SUM(J$33:J38)</f>
        <v>0</v>
      </c>
    </row>
    <row r="39" spans="1:11" s="34" customFormat="1" hidden="1" x14ac:dyDescent="0.2">
      <c r="A39" s="33"/>
      <c r="B39" s="33">
        <v>7</v>
      </c>
      <c r="C39" s="33" t="s">
        <v>25</v>
      </c>
      <c r="D39" s="35">
        <f t="shared" si="7"/>
        <v>0</v>
      </c>
      <c r="E39" s="29">
        <f t="shared" si="9"/>
        <v>0</v>
      </c>
      <c r="F39" s="29">
        <f t="shared" si="8"/>
        <v>0</v>
      </c>
      <c r="G39" s="29">
        <f t="shared" si="3"/>
        <v>0</v>
      </c>
      <c r="H39" s="29">
        <f t="shared" si="4"/>
        <v>0</v>
      </c>
      <c r="I39" s="36">
        <f t="shared" si="5"/>
        <v>0.9004056376848063</v>
      </c>
      <c r="J39" s="29">
        <f t="shared" si="6"/>
        <v>0</v>
      </c>
      <c r="K39" s="29">
        <f>SUM(J$33:J39)</f>
        <v>0</v>
      </c>
    </row>
    <row r="40" spans="1:11" s="34" customFormat="1" hidden="1" x14ac:dyDescent="0.2">
      <c r="A40" s="33"/>
      <c r="B40" s="33">
        <v>8</v>
      </c>
      <c r="C40" s="33" t="s">
        <v>25</v>
      </c>
      <c r="D40" s="35">
        <f t="shared" si="7"/>
        <v>0</v>
      </c>
      <c r="E40" s="29">
        <f t="shared" si="9"/>
        <v>0</v>
      </c>
      <c r="F40" s="29">
        <f t="shared" si="8"/>
        <v>0</v>
      </c>
      <c r="G40" s="29">
        <f t="shared" si="3"/>
        <v>0</v>
      </c>
      <c r="H40" s="29">
        <f t="shared" si="4"/>
        <v>0</v>
      </c>
      <c r="I40" s="36">
        <f t="shared" si="5"/>
        <v>0.88701176010718785</v>
      </c>
      <c r="J40" s="29">
        <f t="shared" si="6"/>
        <v>0</v>
      </c>
      <c r="K40" s="29">
        <f>SUM(J$33:J40)</f>
        <v>0</v>
      </c>
    </row>
    <row r="41" spans="1:11" s="34" customFormat="1" hidden="1" x14ac:dyDescent="0.2">
      <c r="A41" s="33"/>
      <c r="B41" s="33">
        <v>9</v>
      </c>
      <c r="C41" s="33" t="s">
        <v>25</v>
      </c>
      <c r="D41" s="35">
        <f t="shared" si="7"/>
        <v>0</v>
      </c>
      <c r="E41" s="29">
        <f t="shared" si="9"/>
        <v>0</v>
      </c>
      <c r="F41" s="29">
        <f t="shared" si="8"/>
        <v>0</v>
      </c>
      <c r="G41" s="29">
        <f t="shared" si="3"/>
        <v>0</v>
      </c>
      <c r="H41" s="29">
        <f t="shared" si="4"/>
        <v>0</v>
      </c>
      <c r="I41" s="36">
        <f t="shared" si="5"/>
        <v>0.87381712157145897</v>
      </c>
      <c r="J41" s="29">
        <f t="shared" si="6"/>
        <v>0</v>
      </c>
      <c r="K41" s="29">
        <f>SUM(J$33:J41)</f>
        <v>0</v>
      </c>
    </row>
    <row r="42" spans="1:11" s="34" customFormat="1" hidden="1" x14ac:dyDescent="0.2">
      <c r="A42" s="33"/>
      <c r="B42" s="33">
        <v>10</v>
      </c>
      <c r="C42" s="33" t="s">
        <v>25</v>
      </c>
      <c r="D42" s="35">
        <f t="shared" si="7"/>
        <v>0</v>
      </c>
      <c r="E42" s="29">
        <f t="shared" si="9"/>
        <v>0</v>
      </c>
      <c r="F42" s="29">
        <f t="shared" si="8"/>
        <v>0</v>
      </c>
      <c r="G42" s="29">
        <f t="shared" si="3"/>
        <v>0</v>
      </c>
      <c r="H42" s="29">
        <f t="shared" si="4"/>
        <v>0</v>
      </c>
      <c r="I42" s="36">
        <f t="shared" si="5"/>
        <v>0.86081875832081478</v>
      </c>
      <c r="J42" s="29">
        <f t="shared" si="6"/>
        <v>0</v>
      </c>
      <c r="K42" s="29">
        <f>SUM(J$33:J42)</f>
        <v>0</v>
      </c>
    </row>
    <row r="43" spans="1:11" s="34" customFormat="1" hidden="1" x14ac:dyDescent="0.2">
      <c r="A43" s="33"/>
      <c r="B43" s="33">
        <v>11</v>
      </c>
      <c r="C43" s="33" t="s">
        <v>25</v>
      </c>
      <c r="D43" s="35">
        <f t="shared" si="7"/>
        <v>0</v>
      </c>
      <c r="E43" s="29">
        <f t="shared" si="9"/>
        <v>0</v>
      </c>
      <c r="F43" s="29">
        <f t="shared" si="8"/>
        <v>0</v>
      </c>
      <c r="G43" s="29">
        <f t="shared" si="3"/>
        <v>0</v>
      </c>
      <c r="H43" s="29">
        <f t="shared" si="4"/>
        <v>0</v>
      </c>
      <c r="I43" s="36">
        <f t="shared" si="5"/>
        <v>0.84801375068546436</v>
      </c>
      <c r="J43" s="29">
        <f t="shared" si="6"/>
        <v>0</v>
      </c>
      <c r="K43" s="29">
        <f>SUM(J$33:J43)</f>
        <v>0</v>
      </c>
    </row>
    <row r="44" spans="1:11" s="34" customFormat="1" hidden="1" x14ac:dyDescent="0.2">
      <c r="A44" s="33"/>
      <c r="B44" s="33">
        <v>12</v>
      </c>
      <c r="C44" s="33" t="s">
        <v>25</v>
      </c>
      <c r="D44" s="35">
        <f t="shared" si="7"/>
        <v>0</v>
      </c>
      <c r="E44" s="29">
        <f t="shared" si="9"/>
        <v>0</v>
      </c>
      <c r="F44" s="29">
        <f t="shared" si="8"/>
        <v>0</v>
      </c>
      <c r="G44" s="29">
        <f t="shared" si="3"/>
        <v>0</v>
      </c>
      <c r="H44" s="29">
        <f t="shared" si="4"/>
        <v>0</v>
      </c>
      <c r="I44" s="36">
        <f t="shared" si="5"/>
        <v>0.83539922242681952</v>
      </c>
      <c r="J44" s="29">
        <f t="shared" si="6"/>
        <v>0</v>
      </c>
      <c r="K44" s="29">
        <f>SUM(J$33:J44)</f>
        <v>0</v>
      </c>
    </row>
    <row r="45" spans="1:11" s="34" customFormat="1" hidden="1" x14ac:dyDescent="0.2">
      <c r="A45" s="33"/>
      <c r="B45" s="33">
        <v>13</v>
      </c>
      <c r="C45" s="33" t="s">
        <v>25</v>
      </c>
      <c r="D45" s="35">
        <f t="shared" si="7"/>
        <v>0</v>
      </c>
      <c r="E45" s="29">
        <f t="shared" si="9"/>
        <v>0</v>
      </c>
      <c r="F45" s="29">
        <f t="shared" si="8"/>
        <v>0</v>
      </c>
      <c r="G45" s="29">
        <f t="shared" si="3"/>
        <v>0</v>
      </c>
      <c r="H45" s="29">
        <f t="shared" si="4"/>
        <v>0</v>
      </c>
      <c r="I45" s="36">
        <f t="shared" si="5"/>
        <v>0.82297234009143894</v>
      </c>
      <c r="J45" s="29">
        <f t="shared" si="6"/>
        <v>0</v>
      </c>
      <c r="K45" s="29">
        <f>SUM(J$33:J45)</f>
        <v>0</v>
      </c>
    </row>
    <row r="46" spans="1:11" s="34" customFormat="1" hidden="1" x14ac:dyDescent="0.2">
      <c r="A46" s="33"/>
      <c r="B46" s="33">
        <v>14</v>
      </c>
      <c r="C46" s="33" t="s">
        <v>25</v>
      </c>
      <c r="D46" s="35">
        <f t="shared" si="7"/>
        <v>0</v>
      </c>
      <c r="E46" s="29">
        <f t="shared" si="9"/>
        <v>0</v>
      </c>
      <c r="F46" s="29">
        <f t="shared" si="8"/>
        <v>0</v>
      </c>
      <c r="G46" s="29">
        <f t="shared" si="3"/>
        <v>0</v>
      </c>
      <c r="H46" s="29">
        <f t="shared" si="4"/>
        <v>0</v>
      </c>
      <c r="I46" s="36">
        <f t="shared" si="5"/>
        <v>0.81073031237458282</v>
      </c>
      <c r="J46" s="29">
        <f t="shared" si="6"/>
        <v>0</v>
      </c>
      <c r="K46" s="29">
        <f>SUM(J$33:J46)</f>
        <v>0</v>
      </c>
    </row>
    <row r="47" spans="1:11" s="34" customFormat="1" hidden="1" x14ac:dyDescent="0.2">
      <c r="A47" s="33"/>
      <c r="B47" s="33">
        <v>15</v>
      </c>
      <c r="C47" s="33" t="s">
        <v>25</v>
      </c>
      <c r="D47" s="35">
        <f t="shared" si="7"/>
        <v>0</v>
      </c>
      <c r="E47" s="29">
        <f t="shared" si="9"/>
        <v>0</v>
      </c>
      <c r="F47" s="29">
        <f t="shared" si="8"/>
        <v>0</v>
      </c>
      <c r="G47" s="29">
        <f t="shared" si="3"/>
        <v>0</v>
      </c>
      <c r="H47" s="29">
        <f t="shared" si="4"/>
        <v>0</v>
      </c>
      <c r="I47" s="36">
        <f t="shared" si="5"/>
        <v>0.7986703894932351</v>
      </c>
      <c r="J47" s="29">
        <f t="shared" si="6"/>
        <v>0</v>
      </c>
      <c r="K47" s="29">
        <f>SUM(J$33:J47)</f>
        <v>0</v>
      </c>
    </row>
    <row r="48" spans="1:11" s="34" customFormat="1" hidden="1" x14ac:dyDescent="0.2">
      <c r="A48" s="33"/>
      <c r="B48" s="33">
        <v>16</v>
      </c>
      <c r="C48" s="33" t="s">
        <v>25</v>
      </c>
      <c r="D48" s="35">
        <f t="shared" si="7"/>
        <v>0</v>
      </c>
      <c r="E48" s="29">
        <f t="shared" si="9"/>
        <v>0</v>
      </c>
      <c r="F48" s="29">
        <f t="shared" si="8"/>
        <v>0</v>
      </c>
      <c r="G48" s="29">
        <f t="shared" si="3"/>
        <v>0</v>
      </c>
      <c r="H48" s="29">
        <f t="shared" si="4"/>
        <v>0</v>
      </c>
      <c r="I48" s="36">
        <f t="shared" si="5"/>
        <v>0.78678986256845151</v>
      </c>
      <c r="J48" s="29">
        <f t="shared" si="6"/>
        <v>0</v>
      </c>
      <c r="K48" s="29">
        <f>SUM(J$33:J48)</f>
        <v>0</v>
      </c>
    </row>
    <row r="49" spans="1:12" s="34" customFormat="1" hidden="1" x14ac:dyDescent="0.2">
      <c r="A49" s="33"/>
      <c r="B49" s="33">
        <v>17</v>
      </c>
      <c r="C49" s="33" t="s">
        <v>25</v>
      </c>
      <c r="D49" s="35">
        <f t="shared" si="7"/>
        <v>0</v>
      </c>
      <c r="E49" s="29">
        <f t="shared" si="9"/>
        <v>0</v>
      </c>
      <c r="F49" s="29">
        <f t="shared" si="8"/>
        <v>0</v>
      </c>
      <c r="G49" s="29">
        <f t="shared" si="3"/>
        <v>0</v>
      </c>
      <c r="H49" s="29">
        <f t="shared" si="4"/>
        <v>0</v>
      </c>
      <c r="I49" s="36">
        <f t="shared" si="5"/>
        <v>0.77508606301689642</v>
      </c>
      <c r="J49" s="29">
        <f t="shared" si="6"/>
        <v>0</v>
      </c>
      <c r="K49" s="29">
        <f>SUM(J$33:J49)</f>
        <v>0</v>
      </c>
    </row>
    <row r="50" spans="1:12" s="34" customFormat="1" hidden="1" x14ac:dyDescent="0.2">
      <c r="A50" s="33"/>
      <c r="B50" s="33">
        <v>18</v>
      </c>
      <c r="C50" s="33" t="s">
        <v>25</v>
      </c>
      <c r="D50" s="35">
        <f t="shared" si="7"/>
        <v>0</v>
      </c>
      <c r="E50" s="29">
        <f t="shared" si="9"/>
        <v>0</v>
      </c>
      <c r="F50" s="29">
        <f t="shared" si="8"/>
        <v>0</v>
      </c>
      <c r="G50" s="29">
        <f t="shared" si="3"/>
        <v>0</v>
      </c>
      <c r="H50" s="29">
        <f t="shared" si="4"/>
        <v>0</v>
      </c>
      <c r="I50" s="36">
        <f t="shared" si="5"/>
        <v>0.76355636195142995</v>
      </c>
      <c r="J50" s="29">
        <f t="shared" si="6"/>
        <v>0</v>
      </c>
      <c r="K50" s="29">
        <f>SUM(J$33:J50)</f>
        <v>0</v>
      </c>
    </row>
    <row r="51" spans="1:12" s="34" customFormat="1" hidden="1" x14ac:dyDescent="0.2">
      <c r="A51" s="33"/>
      <c r="B51" s="33">
        <v>19</v>
      </c>
      <c r="C51" s="33" t="s">
        <v>25</v>
      </c>
      <c r="D51" s="35">
        <f t="shared" si="7"/>
        <v>0</v>
      </c>
      <c r="E51" s="29">
        <f t="shared" si="9"/>
        <v>0</v>
      </c>
      <c r="F51" s="29">
        <f t="shared" si="8"/>
        <v>0</v>
      </c>
      <c r="G51" s="29">
        <f t="shared" si="3"/>
        <v>0</v>
      </c>
      <c r="H51" s="29">
        <f t="shared" si="4"/>
        <v>0</v>
      </c>
      <c r="I51" s="36">
        <f t="shared" si="5"/>
        <v>0.75219816959061181</v>
      </c>
      <c r="J51" s="29">
        <f t="shared" si="6"/>
        <v>0</v>
      </c>
      <c r="K51" s="29">
        <f>SUM(J$33:J51)</f>
        <v>0</v>
      </c>
    </row>
    <row r="52" spans="1:12" s="34" customFormat="1" hidden="1" x14ac:dyDescent="0.2">
      <c r="A52" s="33"/>
      <c r="B52" s="33">
        <v>20</v>
      </c>
      <c r="C52" s="33" t="s">
        <v>25</v>
      </c>
      <c r="D52" s="35">
        <f t="shared" si="7"/>
        <v>0</v>
      </c>
      <c r="E52" s="29">
        <f t="shared" si="9"/>
        <v>0</v>
      </c>
      <c r="F52" s="29">
        <f t="shared" si="8"/>
        <v>0</v>
      </c>
      <c r="G52" s="29">
        <f t="shared" si="3"/>
        <v>0</v>
      </c>
      <c r="H52" s="29">
        <f t="shared" si="4"/>
        <v>0</v>
      </c>
      <c r="I52" s="36">
        <f t="shared" si="5"/>
        <v>0.74100893467698936</v>
      </c>
      <c r="J52" s="29">
        <f t="shared" si="6"/>
        <v>0</v>
      </c>
      <c r="K52" s="29">
        <f>SUM(J$33:J52)</f>
        <v>0</v>
      </c>
    </row>
    <row r="53" spans="1:12" s="34" customFormat="1" hidden="1" x14ac:dyDescent="0.2">
      <c r="A53" s="33"/>
      <c r="B53" s="33">
        <v>21</v>
      </c>
      <c r="C53" s="33" t="s">
        <v>25</v>
      </c>
      <c r="D53" s="35">
        <f t="shared" si="7"/>
        <v>0</v>
      </c>
      <c r="E53" s="29">
        <f t="shared" si="9"/>
        <v>0</v>
      </c>
      <c r="F53" s="29">
        <f t="shared" si="8"/>
        <v>0</v>
      </c>
      <c r="G53" s="29">
        <f t="shared" si="3"/>
        <v>0</v>
      </c>
      <c r="H53" s="29">
        <f t="shared" si="4"/>
        <v>0</v>
      </c>
      <c r="I53" s="36">
        <f t="shared" si="5"/>
        <v>0.72998614390403849</v>
      </c>
      <c r="J53" s="29">
        <f t="shared" si="6"/>
        <v>0</v>
      </c>
      <c r="K53" s="29">
        <f>SUM(J$33:J53)</f>
        <v>0</v>
      </c>
    </row>
    <row r="54" spans="1:12" s="34" customFormat="1" hidden="1" x14ac:dyDescent="0.2">
      <c r="A54" s="33"/>
      <c r="B54" s="33">
        <v>22</v>
      </c>
      <c r="C54" s="33" t="s">
        <v>25</v>
      </c>
      <c r="D54" s="35">
        <f t="shared" si="7"/>
        <v>0</v>
      </c>
      <c r="E54" s="29">
        <f t="shared" si="9"/>
        <v>0</v>
      </c>
      <c r="F54" s="29">
        <f t="shared" si="8"/>
        <v>0</v>
      </c>
      <c r="G54" s="29">
        <f t="shared" si="3"/>
        <v>0</v>
      </c>
      <c r="H54" s="29">
        <f t="shared" si="4"/>
        <v>0</v>
      </c>
      <c r="I54" s="36">
        <f t="shared" si="5"/>
        <v>0.71912732135162893</v>
      </c>
      <c r="J54" s="29">
        <f t="shared" si="6"/>
        <v>0</v>
      </c>
      <c r="K54" s="29">
        <f>SUM(J$33:J54)</f>
        <v>0</v>
      </c>
    </row>
    <row r="55" spans="1:12" s="34" customFormat="1" hidden="1" x14ac:dyDescent="0.2">
      <c r="A55" s="33"/>
      <c r="B55" s="33">
        <v>23</v>
      </c>
      <c r="C55" s="33" t="s">
        <v>25</v>
      </c>
      <c r="D55" s="35">
        <f t="shared" si="7"/>
        <v>0</v>
      </c>
      <c r="E55" s="29">
        <f t="shared" si="9"/>
        <v>0</v>
      </c>
      <c r="F55" s="29">
        <f t="shared" si="8"/>
        <v>0</v>
      </c>
      <c r="G55" s="29">
        <f t="shared" si="3"/>
        <v>0</v>
      </c>
      <c r="H55" s="29">
        <f t="shared" si="4"/>
        <v>0</v>
      </c>
      <c r="I55" s="36">
        <f t="shared" si="5"/>
        <v>0.70843002792988774</v>
      </c>
      <c r="J55" s="29">
        <f t="shared" si="6"/>
        <v>0</v>
      </c>
      <c r="K55" s="29">
        <f>SUM(J$33:J55)</f>
        <v>0</v>
      </c>
    </row>
    <row r="56" spans="1:12" s="34" customFormat="1" hidden="1" x14ac:dyDescent="0.2">
      <c r="A56" s="33"/>
      <c r="B56" s="33">
        <v>24</v>
      </c>
      <c r="C56" s="33" t="s">
        <v>25</v>
      </c>
      <c r="D56" s="35">
        <f t="shared" si="7"/>
        <v>0</v>
      </c>
      <c r="E56" s="29">
        <f t="shared" si="9"/>
        <v>0</v>
      </c>
      <c r="F56" s="29">
        <f t="shared" si="8"/>
        <v>0</v>
      </c>
      <c r="G56" s="29">
        <f t="shared" si="3"/>
        <v>0</v>
      </c>
      <c r="H56" s="29">
        <f t="shared" si="4"/>
        <v>0</v>
      </c>
      <c r="I56" s="36">
        <f t="shared" si="5"/>
        <v>0.6978918608313347</v>
      </c>
      <c r="J56" s="29">
        <f t="shared" si="6"/>
        <v>0</v>
      </c>
      <c r="K56" s="29">
        <f>SUM(J$33:J56)</f>
        <v>0</v>
      </c>
    </row>
    <row r="57" spans="1:12" s="34" customFormat="1" hidden="1" x14ac:dyDescent="0.2">
      <c r="A57" s="33"/>
      <c r="B57" s="33">
        <v>25</v>
      </c>
      <c r="C57" s="33" t="s">
        <v>25</v>
      </c>
      <c r="D57" s="35">
        <f t="shared" si="7"/>
        <v>0</v>
      </c>
      <c r="E57" s="29">
        <f t="shared" si="9"/>
        <v>0</v>
      </c>
      <c r="F57" s="29">
        <f t="shared" si="8"/>
        <v>0</v>
      </c>
      <c r="G57" s="29">
        <f t="shared" si="3"/>
        <v>0</v>
      </c>
      <c r="H57" s="29">
        <f t="shared" si="4"/>
        <v>0</v>
      </c>
      <c r="I57" s="36">
        <f t="shared" si="5"/>
        <v>0.68751045299116809</v>
      </c>
      <c r="J57" s="29">
        <f t="shared" si="6"/>
        <v>0</v>
      </c>
      <c r="K57" s="29">
        <f>SUM(J$33:J57)</f>
        <v>0</v>
      </c>
    </row>
    <row r="58" spans="1:12" s="34" customFormat="1" hidden="1" x14ac:dyDescent="0.2">
      <c r="A58" s="33"/>
      <c r="B58" s="33">
        <v>26</v>
      </c>
      <c r="C58" s="33" t="s">
        <v>25</v>
      </c>
      <c r="D58" s="35">
        <f t="shared" si="7"/>
        <v>0</v>
      </c>
      <c r="E58" s="29">
        <f t="shared" si="9"/>
        <v>0</v>
      </c>
      <c r="F58" s="29">
        <f t="shared" si="8"/>
        <v>0</v>
      </c>
      <c r="G58" s="29">
        <f t="shared" si="3"/>
        <v>0</v>
      </c>
      <c r="H58" s="29">
        <f t="shared" si="4"/>
        <v>0</v>
      </c>
      <c r="I58" s="36">
        <f t="shared" si="5"/>
        <v>0.67728347255557897</v>
      </c>
      <c r="J58" s="29">
        <f t="shared" si="6"/>
        <v>0</v>
      </c>
      <c r="K58" s="29">
        <f>SUM(J$33:J58)</f>
        <v>0</v>
      </c>
    </row>
    <row r="59" spans="1:12" s="34" customFormat="1" hidden="1" x14ac:dyDescent="0.2">
      <c r="A59" s="33"/>
      <c r="B59" s="33">
        <v>27</v>
      </c>
      <c r="C59" s="33" t="s">
        <v>25</v>
      </c>
      <c r="D59" s="35">
        <f t="shared" si="7"/>
        <v>0</v>
      </c>
      <c r="E59" s="29">
        <f t="shared" si="9"/>
        <v>0</v>
      </c>
      <c r="F59" s="29">
        <f t="shared" si="8"/>
        <v>0</v>
      </c>
      <c r="G59" s="29">
        <f t="shared" si="3"/>
        <v>0</v>
      </c>
      <c r="H59" s="29">
        <f t="shared" si="4"/>
        <v>0</v>
      </c>
      <c r="I59" s="36">
        <f t="shared" si="5"/>
        <v>0.66720862235797362</v>
      </c>
      <c r="J59" s="29">
        <f t="shared" si="6"/>
        <v>0</v>
      </c>
      <c r="K59" s="29">
        <f>SUM(J$33:J59)</f>
        <v>0</v>
      </c>
    </row>
    <row r="60" spans="1:12" s="34" customFormat="1" hidden="1" x14ac:dyDescent="0.2">
      <c r="A60" s="33"/>
      <c r="B60" s="33">
        <v>28</v>
      </c>
      <c r="C60" s="33" t="s">
        <v>25</v>
      </c>
      <c r="D60" s="35">
        <f t="shared" si="7"/>
        <v>0</v>
      </c>
      <c r="E60" s="29">
        <f t="shared" si="9"/>
        <v>0</v>
      </c>
      <c r="F60" s="29">
        <f t="shared" si="8"/>
        <v>0</v>
      </c>
      <c r="G60" s="29">
        <f t="shared" si="3"/>
        <v>0</v>
      </c>
      <c r="H60" s="29">
        <f t="shared" si="4"/>
        <v>0</v>
      </c>
      <c r="I60" s="36">
        <f t="shared" si="5"/>
        <v>0.65728363940298862</v>
      </c>
      <c r="J60" s="29">
        <f t="shared" si="6"/>
        <v>0</v>
      </c>
      <c r="K60" s="29">
        <f>SUM(J$33:J60)</f>
        <v>0</v>
      </c>
    </row>
    <row r="61" spans="1:12" s="34" customFormat="1" ht="16.5" hidden="1" customHeight="1" x14ac:dyDescent="0.2">
      <c r="A61" s="33"/>
      <c r="B61" s="33">
        <v>29</v>
      </c>
      <c r="C61" s="33" t="s">
        <v>25</v>
      </c>
      <c r="D61" s="35">
        <f t="shared" si="7"/>
        <v>0</v>
      </c>
      <c r="E61" s="29">
        <f t="shared" si="9"/>
        <v>0</v>
      </c>
      <c r="F61" s="29">
        <f t="shared" si="8"/>
        <v>0</v>
      </c>
      <c r="G61" s="29">
        <f t="shared" si="3"/>
        <v>0</v>
      </c>
      <c r="H61" s="29">
        <f t="shared" si="4"/>
        <v>0</v>
      </c>
      <c r="I61" s="36">
        <f t="shared" si="5"/>
        <v>0.64750629435818019</v>
      </c>
      <c r="J61" s="29">
        <f t="shared" si="6"/>
        <v>0</v>
      </c>
      <c r="K61" s="29">
        <f>SUM(J$33:J61)</f>
        <v>0</v>
      </c>
    </row>
    <row r="62" spans="1:12" s="34" customFormat="1" ht="15" hidden="1" customHeight="1" x14ac:dyDescent="0.2">
      <c r="A62" s="33"/>
      <c r="B62" s="33">
        <v>30</v>
      </c>
      <c r="C62" s="33" t="s">
        <v>25</v>
      </c>
      <c r="D62" s="35">
        <f t="shared" si="7"/>
        <v>0</v>
      </c>
      <c r="E62" s="29">
        <f t="shared" si="9"/>
        <v>0</v>
      </c>
      <c r="F62" s="29">
        <f t="shared" si="8"/>
        <v>0</v>
      </c>
      <c r="G62" s="29">
        <f t="shared" si="3"/>
        <v>0</v>
      </c>
      <c r="H62" s="29">
        <f t="shared" si="4"/>
        <v>0</v>
      </c>
      <c r="I62" s="36">
        <f t="shared" si="5"/>
        <v>0.63787439105327581</v>
      </c>
      <c r="J62" s="29">
        <f t="shared" si="6"/>
        <v>0</v>
      </c>
      <c r="K62" s="29">
        <f>SUM(J$33:J62)</f>
        <v>0</v>
      </c>
    </row>
    <row r="63" spans="1:12" hidden="1" x14ac:dyDescent="0.2">
      <c r="A63" s="33"/>
      <c r="B63" s="33" t="s">
        <v>26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</row>
    <row r="64" spans="1:12" ht="102.75" hidden="1" customHeight="1" x14ac:dyDescent="0.2">
      <c r="A64" s="33"/>
      <c r="B64" s="33"/>
      <c r="C64" s="33"/>
      <c r="D64" s="34"/>
      <c r="E64" s="52">
        <f>SUM(E33:E62)</f>
        <v>0</v>
      </c>
      <c r="F64" s="34"/>
      <c r="G64" s="34"/>
      <c r="H64" s="52">
        <f>SUM(H33:H62)</f>
        <v>0</v>
      </c>
      <c r="I64" s="34"/>
      <c r="J64" s="52">
        <f>SUM(J33:J62)</f>
        <v>0</v>
      </c>
      <c r="K64" s="34"/>
      <c r="L64" s="34"/>
    </row>
  </sheetData>
  <sheetProtection algorithmName="SHA-512" hashValue="G15WovrgkdeJB+BAocTrDgHditzTB2lhLlXz6voMifg2Vt2faO/bHPnnQhqLbFhRwBH070Y1jAi27Q6skj/gcw==" saltValue="CQk3EZEkssXkAJOQ4RgSTA==" spinCount="100000" sheet="1"/>
  <mergeCells count="5">
    <mergeCell ref="D13:K16"/>
    <mergeCell ref="G18:J19"/>
    <mergeCell ref="E9:J9"/>
    <mergeCell ref="A1:K1"/>
    <mergeCell ref="B4:D4"/>
  </mergeCells>
  <phoneticPr fontId="5" type="noConversion"/>
  <dataValidations xWindow="379" yWindow="467" count="7">
    <dataValidation type="custom" allowBlank="1" showInputMessage="1" showErrorMessage="1" sqref="E26:E27 E32:H32 I32:K62 B32:D64 E63:K64 E7:J7 J22 C7 K12 D11:J12" xr:uid="{00000000-0002-0000-0000-000000000000}">
      <formula1>""""""</formula1>
    </dataValidation>
    <dataValidation type="whole" allowBlank="1" showInputMessage="1" showErrorMessage="1" promptTitle="Interest Free Period" prompt="This should not exceed 3 years !" sqref="E22" xr:uid="{00000000-0002-0000-0000-000001000000}">
      <formula1>0</formula1>
      <formula2>3</formula2>
    </dataValidation>
    <dataValidation type="whole" allowBlank="1" showInputMessage="1" showErrorMessage="1" promptTitle="Capital Deferment" prompt="This shoukd not exceed 3 years" sqref="F22" xr:uid="{00000000-0002-0000-0000-000002000000}">
      <formula1>0</formula1>
      <formula2>3</formula2>
    </dataValidation>
    <dataValidation type="whole" allowBlank="1" showInputMessage="1" showErrorMessage="1" sqref="G22" xr:uid="{00000000-0002-0000-0000-000003000000}">
      <formula1>0</formula1>
      <formula2>30</formula2>
    </dataValidation>
    <dataValidation type="whole" allowBlank="1" showInputMessage="1" showErrorMessage="1" sqref="D22" xr:uid="{00000000-0002-0000-0000-000004000000}">
      <formula1>0</formula1>
      <formula2>100000000</formula2>
    </dataValidation>
    <dataValidation type="list" allowBlank="1" showInputMessage="1" showErrorMessage="1" prompt="PLEASE USE DROP DOWN LIST TO INDICATE WHETHER LENDING IS SECURED OR NOT" sqref="E18" xr:uid="{00000000-0002-0000-0000-000005000000}">
      <formula1>SECURITYOPS</formula1>
    </dataValidation>
    <dataValidation allowBlank="1" showInputMessage="1" showErrorMessage="1" prompt="The interest rate should be entered as a number followed by the percentage sign" sqref="H22" xr:uid="{00000000-0002-0000-0000-000006000000}"/>
  </dataValidations>
  <pageMargins left="0.75" right="0.75" top="1" bottom="1" header="0.5" footer="0.5"/>
  <pageSetup paperSize="9" scale="9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5:J25"/>
  <sheetViews>
    <sheetView workbookViewId="0">
      <selection activeCell="N10" sqref="N10"/>
    </sheetView>
  </sheetViews>
  <sheetFormatPr defaultRowHeight="12.75" x14ac:dyDescent="0.2"/>
  <sheetData>
    <row r="5" spans="3:10" x14ac:dyDescent="0.2">
      <c r="C5" t="s">
        <v>12</v>
      </c>
      <c r="F5" t="s">
        <v>45</v>
      </c>
      <c r="I5" s="1">
        <v>5.1000000000000004E-3</v>
      </c>
      <c r="J5" s="53" t="s">
        <v>59</v>
      </c>
    </row>
    <row r="6" spans="3:10" x14ac:dyDescent="0.2">
      <c r="C6" t="s">
        <v>32</v>
      </c>
      <c r="F6" t="s">
        <v>8</v>
      </c>
      <c r="I6" s="1">
        <f>EUReferenceRate+0.01</f>
        <v>1.5100000000000001E-2</v>
      </c>
      <c r="J6" s="53" t="s">
        <v>59</v>
      </c>
    </row>
    <row r="9" spans="3:10" x14ac:dyDescent="0.2">
      <c r="C9" s="63" t="s">
        <v>57</v>
      </c>
      <c r="D9" s="63"/>
      <c r="E9" s="63"/>
      <c r="F9" s="63"/>
      <c r="G9" s="63"/>
      <c r="H9" s="63"/>
      <c r="I9" s="63"/>
      <c r="J9" s="63"/>
    </row>
    <row r="10" spans="3:10" x14ac:dyDescent="0.2">
      <c r="C10" s="63"/>
      <c r="D10" s="63"/>
      <c r="E10" s="63"/>
      <c r="F10" s="63"/>
      <c r="G10" s="63"/>
      <c r="H10" s="63"/>
      <c r="I10" s="63"/>
      <c r="J10" s="63"/>
    </row>
    <row r="11" spans="3:10" x14ac:dyDescent="0.2">
      <c r="C11" s="63"/>
      <c r="D11" s="63"/>
      <c r="E11" s="63"/>
      <c r="F11" s="63"/>
      <c r="G11" s="63"/>
      <c r="H11" s="63"/>
      <c r="I11" s="63"/>
      <c r="J11" s="63"/>
    </row>
    <row r="12" spans="3:10" x14ac:dyDescent="0.2">
      <c r="C12" s="63"/>
      <c r="D12" s="63"/>
      <c r="E12" s="63"/>
      <c r="F12" s="63"/>
      <c r="G12" s="63"/>
      <c r="H12" s="63"/>
      <c r="I12" s="63"/>
      <c r="J12" s="63"/>
    </row>
    <row r="13" spans="3:10" x14ac:dyDescent="0.2">
      <c r="C13" s="63"/>
      <c r="D13" s="63"/>
      <c r="E13" s="63"/>
      <c r="F13" s="63"/>
      <c r="G13" s="63"/>
      <c r="H13" s="63"/>
      <c r="I13" s="63"/>
      <c r="J13" s="63"/>
    </row>
    <row r="14" spans="3:10" x14ac:dyDescent="0.2">
      <c r="C14" s="63"/>
      <c r="D14" s="63"/>
      <c r="E14" s="63"/>
      <c r="F14" s="63"/>
      <c r="G14" s="63"/>
      <c r="H14" s="63"/>
      <c r="I14" s="63"/>
      <c r="J14" s="63"/>
    </row>
    <row r="15" spans="3:10" x14ac:dyDescent="0.2">
      <c r="C15" s="63"/>
      <c r="D15" s="63"/>
      <c r="E15" s="63"/>
      <c r="F15" s="63"/>
      <c r="G15" s="63"/>
      <c r="H15" s="63"/>
      <c r="I15" s="63"/>
      <c r="J15" s="63"/>
    </row>
    <row r="16" spans="3:10" x14ac:dyDescent="0.2">
      <c r="C16" s="63"/>
      <c r="D16" s="63"/>
      <c r="E16" s="63"/>
      <c r="F16" s="63"/>
      <c r="G16" s="63"/>
      <c r="H16" s="63"/>
      <c r="I16" s="63"/>
      <c r="J16" s="63"/>
    </row>
    <row r="17" spans="3:10" x14ac:dyDescent="0.2">
      <c r="C17" s="63"/>
      <c r="D17" s="63"/>
      <c r="E17" s="63"/>
      <c r="F17" s="63"/>
      <c r="G17" s="63"/>
      <c r="H17" s="63"/>
      <c r="I17" s="63"/>
      <c r="J17" s="63"/>
    </row>
    <row r="18" spans="3:10" x14ac:dyDescent="0.2">
      <c r="C18" s="30"/>
      <c r="I18">
        <f>1/(1+(EUDiscountRate))</f>
        <v>0.98512461826421049</v>
      </c>
    </row>
    <row r="19" spans="3:10" x14ac:dyDescent="0.2">
      <c r="C19" s="41" t="s">
        <v>50</v>
      </c>
    </row>
    <row r="20" spans="3:10" x14ac:dyDescent="0.2">
      <c r="C20" t="s">
        <v>54</v>
      </c>
    </row>
    <row r="21" spans="3:10" x14ac:dyDescent="0.2">
      <c r="C21" t="s">
        <v>55</v>
      </c>
    </row>
    <row r="22" spans="3:10" x14ac:dyDescent="0.2">
      <c r="C22" t="s">
        <v>56</v>
      </c>
    </row>
    <row r="23" spans="3:10" x14ac:dyDescent="0.2">
      <c r="C23" t="s">
        <v>51</v>
      </c>
    </row>
    <row r="24" spans="3:10" x14ac:dyDescent="0.2">
      <c r="C24" t="s">
        <v>58</v>
      </c>
    </row>
    <row r="25" spans="3:10" x14ac:dyDescent="0.2">
      <c r="C25" t="s">
        <v>52</v>
      </c>
      <c r="E25" t="s">
        <v>53</v>
      </c>
    </row>
  </sheetData>
  <mergeCells count="1">
    <mergeCell ref="C9:J17"/>
  </mergeCells>
  <phoneticPr fontId="5" type="noConversion"/>
  <dataValidations count="1">
    <dataValidation type="custom" allowBlank="1" showInputMessage="1" showErrorMessage="1" sqref="F15" xr:uid="{00000000-0002-0000-0100-000000000000}">
      <formula1>""""""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metadata xmlns="http://www.objective.com/ecm/document/metadata/70240EB2CF134584A109AFAD8DDEFC5C" version="1.0.0">
  <systemFields>
    <field name="Objective-Id">
      <value order="0">A3084083</value>
    </field>
    <field name="Objective-Title">
      <value order="0">Compliance Calculator master file</value>
    </field>
    <field name="Objective-Description">
      <value order="0">Spreadsheet to be linked to HMS </value>
    </field>
    <field name="Objective-CreationStamp">
      <value order="0">2018-04-25T09:54:09Z</value>
    </field>
    <field name="Objective-IsApproved">
      <value order="0">false</value>
    </field>
    <field name="Objective-IsPublished">
      <value order="0">true</value>
    </field>
    <field name="Objective-DatePublished">
      <value order="0">2020-09-15T09:56:21Z</value>
    </field>
    <field name="Objective-ModificationStamp">
      <value order="0">2020-09-15T09:56:21Z</value>
    </field>
    <field name="Objective-Owner">
      <value order="0">Melvyn Waumsley</value>
    </field>
    <field name="Objective-Path">
      <value order="0">HIE Global Folder:HIE Activities:State Aid:State Aid:State Aid Guidance:Compliance Calculator and Basic Loan Calculator Masters</value>
    </field>
    <field name="Objective-Parent">
      <value order="0">Compliance Calculator and Basic Loan Calculator Masters</value>
    </field>
    <field name="Objective-State">
      <value order="0">Published</value>
    </field>
    <field name="Objective-VersionId">
      <value order="0">vA4364631</value>
    </field>
    <field name="Objective-Version">
      <value order="0">13.0</value>
    </field>
    <field name="Objective-VersionNumber">
      <value order="0">13</value>
    </field>
    <field name="Objective-VersionComment">
      <value order="0">Spreadsheet to be linked to HMS </value>
    </field>
    <field name="Objective-FileNumber">
      <value order="0">qA210031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43">
      <field name="Objective-Document Date">
        <value order="0">2018-04-24T23:00:00Z</value>
      </field>
      <field name="Objective-Connect Creator">
        <value order="0"/>
      </field>
    </catalogue>
  </catalogues>
</metadat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0DACA3B37C4A9B38523F2EAAD48F" ma:contentTypeVersion="13" ma:contentTypeDescription="Create a new document." ma:contentTypeScope="" ma:versionID="7e841e5688278761cd9543b4227b003e">
  <xsd:schema xmlns:xsd="http://www.w3.org/2001/XMLSchema" xmlns:xs="http://www.w3.org/2001/XMLSchema" xmlns:p="http://schemas.microsoft.com/office/2006/metadata/properties" xmlns:ns3="6530853f-78f7-4074-8de2-40f019a19fb5" xmlns:ns4="082e1f8c-3de9-4793-a99c-23b51685d6c5" targetNamespace="http://schemas.microsoft.com/office/2006/metadata/properties" ma:root="true" ma:fieldsID="cb0fb9662296c3a5ba16aa1df3e3fcbe" ns3:_="" ns4:_="">
    <xsd:import namespace="6530853f-78f7-4074-8de2-40f019a19fb5"/>
    <xsd:import namespace="082e1f8c-3de9-4793-a99c-23b51685d6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30853f-78f7-4074-8de2-40f019a19f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e1f8c-3de9-4793-a99c-23b51685d6c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70240EB2CF134584A109AFAD8DDEFC5C"/>
  </ds:schemaRefs>
</ds:datastoreItem>
</file>

<file path=customXml/itemProps2.xml><?xml version="1.0" encoding="utf-8"?>
<ds:datastoreItem xmlns:ds="http://schemas.openxmlformats.org/officeDocument/2006/customXml" ds:itemID="{828E41FF-D826-4B71-B46C-E6D360E4F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30853f-78f7-4074-8de2-40f019a19fb5"/>
    <ds:schemaRef ds:uri="082e1f8c-3de9-4793-a99c-23b51685d6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B4B650-DFC4-4826-AAB2-08799B67CB1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B45C4D-C107-40F2-80DC-6E02A32297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GGE Calculator</vt:lpstr>
      <vt:lpstr>Sheet2</vt:lpstr>
      <vt:lpstr>EUDiscountRate</vt:lpstr>
      <vt:lpstr>EUReferenceRate</vt:lpstr>
      <vt:lpstr>'GGE Calculator'!Print_Area</vt:lpstr>
      <vt:lpstr>RATE</vt:lpstr>
      <vt:lpstr>SECURITYOPS</vt:lpstr>
      <vt:lpstr>Yr1DFactor</vt:lpstr>
    </vt:vector>
  </TitlesOfParts>
  <Company>Highlands &amp; Islands Enterprise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marshall.doig</dc:creator>
  <cp:lastModifiedBy>Susan Addison</cp:lastModifiedBy>
  <cp:lastPrinted>2013-07-05T14:14:13Z</cp:lastPrinted>
  <dcterms:created xsi:type="dcterms:W3CDTF">2007-01-29T11:31:47Z</dcterms:created>
  <dcterms:modified xsi:type="dcterms:W3CDTF">2020-09-29T14:28:32Z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Objective-Id">
    <vt:lpwstr>A3084083</vt:lpwstr>
  </property>
  <property fmtid="{D5CDD505-2E9C-101B-9397-08002B2CF9AE}" pid="4" name="Objective-Title">
    <vt:lpwstr>Compliance Calculator master file</vt:lpwstr>
  </property>
  <property fmtid="{D5CDD505-2E9C-101B-9397-08002B2CF9AE}" pid="5" name="Objective-Description">
    <vt:lpwstr>Spreadsheet to be linked to HMS </vt:lpwstr>
  </property>
  <property fmtid="{D5CDD505-2E9C-101B-9397-08002B2CF9AE}" pid="6" name="Objective-CreationStamp">
    <vt:filetime>2018-04-25T13:23:13Z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2020-09-15T09:56:21Z</vt:filetime>
  </property>
  <property fmtid="{D5CDD505-2E9C-101B-9397-08002B2CF9AE}" pid="10" name="Objective-ModificationStamp">
    <vt:filetime>2020-09-15T09:56:21Z</vt:filetime>
  </property>
  <property fmtid="{D5CDD505-2E9C-101B-9397-08002B2CF9AE}" pid="11" name="Objective-Owner">
    <vt:lpwstr>Melvyn Waumsley</vt:lpwstr>
  </property>
  <property fmtid="{D5CDD505-2E9C-101B-9397-08002B2CF9AE}" pid="12" name="Objective-Path">
    <vt:lpwstr>HIE Global Folder:HIE Activities:State Aid:State Aid:State Aid Guidance:Compliance Calculator and Basic Loan Calculator Masters:</vt:lpwstr>
  </property>
  <property fmtid="{D5CDD505-2E9C-101B-9397-08002B2CF9AE}" pid="13" name="Objective-Parent">
    <vt:lpwstr>Compliance Calculator and Basic Loan Calculator Masters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vA4364631</vt:lpwstr>
  </property>
  <property fmtid="{D5CDD505-2E9C-101B-9397-08002B2CF9AE}" pid="16" name="Objective-Version">
    <vt:lpwstr>13.0</vt:lpwstr>
  </property>
  <property fmtid="{D5CDD505-2E9C-101B-9397-08002B2CF9AE}" pid="17" name="Objective-VersionNumber">
    <vt:r8>13</vt:r8>
  </property>
  <property fmtid="{D5CDD505-2E9C-101B-9397-08002B2CF9AE}" pid="18" name="Objective-VersionComment">
    <vt:lpwstr/>
  </property>
  <property fmtid="{D5CDD505-2E9C-101B-9397-08002B2CF9AE}" pid="19" name="Objective-FileNumber">
    <vt:lpwstr>HIEA 2018/00112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Document Date">
    <vt:filetime>2018-04-24T23:00:00Z</vt:filetime>
  </property>
  <property fmtid="{D5CDD505-2E9C-101B-9397-08002B2CF9AE}" pid="23" name="Objective-Connect Creator">
    <vt:lpwstr/>
  </property>
  <property fmtid="{D5CDD505-2E9C-101B-9397-08002B2CF9AE}" pid="24" name="Objective-Comment">
    <vt:lpwstr>Spreadsheet to be linked to HMS </vt:lpwstr>
  </property>
  <property fmtid="{D5CDD505-2E9C-101B-9397-08002B2CF9AE}" pid="25" name="Objective-Document Date [system]">
    <vt:filetime>2018-04-24T23:00:00Z</vt:filetime>
  </property>
  <property fmtid="{D5CDD505-2E9C-101B-9397-08002B2CF9AE}" pid="26" name="Objective-Connect Creator [system]">
    <vt:lpwstr/>
  </property>
  <property fmtid="{D5CDD505-2E9C-101B-9397-08002B2CF9AE}" pid="27" name="ContentTypeId">
    <vt:lpwstr>0x01010086270DACA3B37C4A9B38523F2EAAD48F</vt:lpwstr>
  </property>
</Properties>
</file>