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00124800\Desktop\Bootcamp Homework\"/>
    </mc:Choice>
  </mc:AlternateContent>
  <xr:revisionPtr revIDLastSave="0" documentId="13_ncr:1_{EAF15DAF-46D3-4E0F-9EF4-6B3CB69F7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wdfunding" sheetId="1" r:id="rId1"/>
    <sheet name="Parent Category pivot" sheetId="3" r:id="rId2"/>
    <sheet name="Sub Category Pivot" sheetId="4" r:id="rId3"/>
    <sheet name="Date Created Conversion pivot" sheetId="5" r:id="rId4"/>
    <sheet name="Outcome Based on Goals" sheetId="6" r:id="rId5"/>
    <sheet name="Backers count" sheetId="7" r:id="rId6"/>
  </sheets>
  <definedNames>
    <definedName name="_xlnm._FilterDatabase" localSheetId="5" hidden="1">'Backers count'!$A$1:$D$566</definedName>
    <definedName name="_xlnm._FilterDatabase" localSheetId="0" hidden="1">Crowdfunding!$A$1:$T$1001</definedName>
  </definedNames>
  <calcPr calcId="191029"/>
  <pivotCaches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G3" i="7"/>
  <c r="H7" i="7"/>
  <c r="G7" i="7"/>
  <c r="H6" i="7"/>
  <c r="G6" i="7"/>
  <c r="H5" i="7"/>
  <c r="H4" i="7"/>
  <c r="H2" i="7"/>
  <c r="G5" i="7"/>
  <c r="G4" i="7"/>
  <c r="G2" i="7"/>
  <c r="P13" i="6"/>
  <c r="P12" i="6"/>
  <c r="P11" i="6"/>
  <c r="P10" i="6"/>
  <c r="P9" i="6"/>
  <c r="P8" i="6"/>
  <c r="P7" i="6"/>
  <c r="P6" i="6"/>
  <c r="H6" i="6" s="1"/>
  <c r="P5" i="6"/>
  <c r="P4" i="6"/>
  <c r="P3" i="6"/>
  <c r="P2" i="6"/>
  <c r="H2" i="6" s="1"/>
  <c r="D13" i="6"/>
  <c r="H13" i="6" s="1"/>
  <c r="C13" i="6"/>
  <c r="G13" i="6" s="1"/>
  <c r="B13" i="6"/>
  <c r="F13" i="6" s="1"/>
  <c r="D12" i="6"/>
  <c r="H12" i="6" s="1"/>
  <c r="C12" i="6"/>
  <c r="G12" i="6" s="1"/>
  <c r="B12" i="6"/>
  <c r="F12" i="6" s="1"/>
  <c r="D11" i="6"/>
  <c r="H11" i="6" s="1"/>
  <c r="C11" i="6"/>
  <c r="B11" i="6"/>
  <c r="D10" i="6"/>
  <c r="C10" i="6"/>
  <c r="B10" i="6"/>
  <c r="F10" i="6" s="1"/>
  <c r="D9" i="6"/>
  <c r="H9" i="6" s="1"/>
  <c r="C9" i="6"/>
  <c r="G9" i="6" s="1"/>
  <c r="B9" i="6"/>
  <c r="F9" i="6" s="1"/>
  <c r="D8" i="6"/>
  <c r="H8" i="6" s="1"/>
  <c r="C8" i="6"/>
  <c r="G8" i="6" s="1"/>
  <c r="B8" i="6"/>
  <c r="F8" i="6" s="1"/>
  <c r="D7" i="6"/>
  <c r="H7" i="6" s="1"/>
  <c r="C7" i="6"/>
  <c r="B7" i="6"/>
  <c r="D6" i="6"/>
  <c r="C6" i="6"/>
  <c r="B6" i="6"/>
  <c r="F6" i="6" s="1"/>
  <c r="D5" i="6"/>
  <c r="H5" i="6" s="1"/>
  <c r="C5" i="6"/>
  <c r="G5" i="6" s="1"/>
  <c r="B5" i="6"/>
  <c r="D4" i="6"/>
  <c r="H4" i="6" s="1"/>
  <c r="C4" i="6"/>
  <c r="B4" i="6"/>
  <c r="F4" i="6" s="1"/>
  <c r="D3" i="6"/>
  <c r="H3" i="6" s="1"/>
  <c r="C3" i="6"/>
  <c r="B3" i="6"/>
  <c r="D2" i="6"/>
  <c r="C2" i="6"/>
  <c r="B2" i="6"/>
  <c r="F2" i="6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3" i="1"/>
  <c r="P4" i="1"/>
  <c r="P5" i="1"/>
  <c r="P6" i="1"/>
  <c r="P7" i="1"/>
  <c r="P8" i="1"/>
  <c r="P9" i="1"/>
  <c r="P10" i="1"/>
  <c r="G3" i="6" l="1"/>
  <c r="G7" i="6"/>
  <c r="G11" i="6"/>
  <c r="H10" i="6"/>
  <c r="F3" i="6"/>
  <c r="G4" i="6"/>
  <c r="F7" i="6"/>
  <c r="F11" i="6"/>
  <c r="F5" i="6"/>
  <c r="E12" i="6"/>
  <c r="E8" i="6"/>
  <c r="E4" i="6"/>
  <c r="E11" i="6"/>
  <c r="E7" i="6"/>
  <c r="E3" i="6"/>
  <c r="E2" i="6"/>
  <c r="E10" i="6"/>
  <c r="E6" i="6"/>
  <c r="G2" i="6"/>
  <c r="G10" i="6"/>
  <c r="G6" i="6"/>
  <c r="E13" i="6"/>
  <c r="E9" i="6"/>
  <c r="E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tc={8975AE8F-D87A-4C10-AA41-7AB4BF68E758}</author>
    <author>tc={8F7E3442-ED6B-4D08-AB4D-DC149A8A22FF}</author>
  </authors>
  <commentList>
    <comment ref="O1" authorId="0" shapeId="0" xr:uid="{8975AE8F-D87A-4C10-AA41-7AB4BF68E75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much money a campaign made relative to its initial funding goal</t>
      </text>
    </comment>
    <comment ref="P1" authorId="1" shapeId="0" xr:uid="{8F7E3442-ED6B-4D08-AB4D-DC149A8A22F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much each project backer paid on average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<sst xmlns="http://schemas.openxmlformats.org/spreadsheetml/2006/main" count="7068" uniqueCount="2119">
  <si>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</si>
  <si>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</si>
  <si>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</si>
  <si>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</si>
  <si>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</si>
  <si>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</si>
  <si>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</si>
  <si>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</si>
  <si>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</si>
  <si>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</si>
  <si>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</si>
  <si>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</si>
  <si>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</si>
  <si>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</si>
  <si>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</si>
  <si>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</si>
  <si>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</si>
  <si>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</si>
  <si>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</si>
  <si>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</si>
  <si>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</si>
  <si>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</si>
  <si>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</si>
  <si>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</si>
  <si>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</si>
  <si>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</si>
  <si>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</si>
  <si>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</si>
  <si>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</si>
  <si>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</si>
  <si>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</si>
  <si>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</si>
  <si>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</si>
  <si>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</si>
  <si>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</si>
  <si>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</si>
  <si>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</si>
  <si>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</si>
  <si>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</si>
  <si>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</si>
  <si>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</si>
  <si>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</si>
  <si>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</si>
  <si>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</si>
  <si>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</si>
  <si>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</si>
  <si>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</si>
  <si>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</si>
  <si>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</si>
  <si>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</si>
  <si>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</si>
  <si>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</si>
  <si>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</si>
  <si>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</si>
  <si>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</si>
  <si>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</si>
  <si>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</si>
  <si>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</si>
  <si>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</si>
  <si>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</si>
  <si>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</si>
  <si>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</si>
  <si>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</si>
  <si>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</si>
  <si>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</si>
  <si>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</si>
  <si>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</si>
  <si>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</si>
  <si>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</si>
  <si>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</si>
  <si>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</si>
  <si>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</si>
  <si>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</si>
  <si>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</si>
  <si>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</si>
  <si>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</si>
  <si>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</si>
  <si>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</si>
  <si>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</si>
  <si>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</si>
  <si>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</si>
  <si>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</si>
  <si>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</si>
  <si>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</si>
  <si>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</si>
  <si>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</si>
  <si>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</si>
  <si>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</si>
  <si>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</si>
  <si>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</si>
  <si>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</si>
  <si>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</si>
  <si>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</si>
  <si>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</si>
  <si>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</si>
  <si>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</si>
  <si>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</si>
  <si>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</si>
  <si>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</si>
  <si>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</si>
  <si>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</si>
  <si>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</si>
  <si>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</si>
  <si>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</si>
  <si>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</si>
  <si>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</si>
  <si>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</si>
  <si>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</si>
  <si>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</si>
  <si>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</si>
  <si>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</si>
  <si>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</si>
  <si>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</si>
  <si>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</si>
  <si>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</si>
  <si>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</si>
  <si>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</si>
  <si>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</si>
  <si>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</si>
  <si>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</si>
  <si>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</si>
  <si>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</si>
  <si>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</si>
  <si>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</si>
  <si>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</si>
  <si>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</si>
  <si>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</si>
  <si>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</si>
  <si>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</si>
  <si>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</si>
  <si>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</si>
  <si>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</si>
  <si>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</si>
  <si>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</si>
  <si>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</si>
  <si>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</si>
  <si>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</si>
  <si>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</si>
  <si>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</si>
  <si>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</si>
  <si>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</si>
  <si>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</si>
  <si>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</si>
  <si>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</si>
  <si>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</si>
  <si>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</si>
  <si>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</si>
  <si>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</si>
  <si>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</si>
  <si>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</si>
  <si>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</si>
  <si>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</si>
  <si>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</si>
  <si>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</si>
  <si>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</si>
  <si>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</si>
  <si>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</si>
  <si>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</si>
  <si>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</si>
  <si>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</si>
  <si>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</si>
  <si>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</si>
  <si>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</si>
  <si>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</si>
  <si>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</si>
  <si>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</si>
  <si>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</si>
  <si>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</si>
  <si>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</si>
  <si>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</si>
  <si>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</si>
  <si>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</si>
  <si>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</si>
  <si>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</si>
  <si>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</si>
  <si>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</si>
  <si>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</si>
  <si>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</si>
  <si>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</si>
  <si>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</si>
  <si>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</si>
  <si>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</si>
  <si>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</si>
  <si>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</si>
  <si>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</si>
  <si>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</si>
  <si>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</si>
  <si>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</si>
  <si>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</si>
  <si>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</si>
  <si>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</si>
  <si>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</si>
  <si>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</si>
  <si>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</si>
  <si>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</si>
  <si>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</si>
  <si>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</si>
  <si>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</si>
  <si>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</si>
  <si>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</si>
  <si>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</si>
  <si>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</si>
  <si>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</si>
  <si>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</si>
  <si>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</si>
  <si>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</si>
  <si>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</si>
  <si>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</si>
  <si>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</si>
  <si>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</si>
  <si>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</si>
  <si>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</si>
  <si>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</si>
  <si>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</si>
  <si>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</si>
  <si>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</si>
  <si>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</si>
  <si>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</si>
  <si>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</si>
  <si>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</si>
  <si>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</si>
  <si>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</si>
  <si>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</si>
  <si>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</si>
  <si>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</si>
  <si>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</si>
  <si>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</si>
  <si>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</si>
  <si>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</si>
  <si>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</si>
  <si>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</si>
  <si>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</si>
  <si>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</si>
  <si>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</si>
  <si>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</si>
  <si>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</si>
  <si>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</si>
  <si>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</si>
  <si>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</si>
  <si>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</si>
  <si>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</si>
  <si>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</si>
  <si>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</si>
  <si>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</si>
  <si>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</si>
  <si>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</si>
  <si>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</si>
  <si>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</si>
  <si>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</si>
  <si>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</si>
  <si>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</si>
  <si>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</si>
  <si>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</si>
  <si>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</si>
  <si>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</si>
  <si>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</si>
  <si>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</si>
  <si>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</si>
  <si>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</si>
  <si>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</si>
  <si>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</si>
  <si>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</si>
  <si>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</si>
  <si>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</si>
  <si>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</si>
  <si>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</si>
  <si>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</si>
  <si>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</si>
  <si>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</si>
  <si>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</si>
  <si>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</si>
  <si>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</si>
  <si>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</si>
  <si>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</si>
  <si>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</si>
  <si>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</si>
  <si>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</si>
  <si>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</si>
  <si>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</si>
  <si>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</si>
  <si>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</si>
  <si>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</si>
  <si>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</si>
  <si>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</si>
  <si>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</si>
  <si>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</si>
  <si>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</si>
  <si>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</si>
  <si>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</si>
  <si>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</si>
  <si>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</si>
  <si>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</si>
  <si>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</si>
  <si>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</si>
  <si>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</si>
  <si>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</si>
  <si>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</si>
  <si>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</si>
  <si>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</si>
  <si>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</si>
  <si>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</si>
  <si>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</si>
  <si>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</si>
  <si>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</si>
  <si>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</si>
  <si>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</si>
  <si>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</si>
  <si>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</si>
  <si>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</si>
  <si>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</si>
  <si>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</si>
  <si>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</si>
  <si>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</si>
  <si>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</si>
  <si>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</si>
  <si>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</si>
  <si>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</si>
  <si>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</si>
  <si>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</si>
  <si>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</si>
  <si>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</si>
  <si>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</si>
  <si>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</si>
  <si>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</si>
  <si>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</si>
  <si>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</si>
  <si>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</si>
  <si>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</si>
  <si>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</si>
  <si>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</si>
  <si>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</si>
  <si>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</si>
  <si>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</si>
  <si>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</si>
  <si>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</si>
  <si>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</si>
  <si>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</si>
  <si>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</si>
  <si>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</si>
  <si>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</si>
  <si>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</si>
  <si>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</si>
  <si>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</si>
  <si>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</si>
  <si>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</si>
  <si>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</si>
  <si>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</si>
  <si>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</si>
  <si>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</si>
  <si>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</si>
  <si>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</si>
  <si>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</si>
  <si>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</si>
  <si>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</si>
  <si>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</si>
  <si>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</si>
  <si>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</si>
  <si>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</si>
  <si>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</si>
  <si>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</si>
  <si>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</si>
  <si>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</si>
  <si>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</si>
  <si>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</si>
  <si>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</si>
  <si>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</si>
  <si>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</si>
  <si>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</si>
  <si>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</si>
  <si>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</si>
  <si>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</si>
  <si>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</si>
  <si>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</si>
  <si>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</si>
  <si>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</si>
  <si>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</si>
  <si>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</si>
  <si>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</si>
  <si>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</si>
  <si>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</si>
  <si>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</si>
  <si>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</si>
  <si>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</si>
  <si>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</si>
  <si>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</si>
  <si>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</si>
  <si>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</si>
  <si>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</si>
  <si>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</si>
  <si>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</si>
  <si>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</si>
  <si>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</si>
  <si>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</si>
  <si>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</si>
  <si>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</si>
  <si>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</si>
  <si>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</si>
  <si>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</si>
  <si>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</si>
  <si>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</si>
  <si>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</si>
  <si>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</si>
  <si>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</si>
  <si>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</si>
  <si>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</si>
  <si>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</si>
  <si>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</si>
  <si>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</si>
  <si>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</si>
  <si>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</si>
  <si>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</si>
  <si>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</si>
  <si>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</si>
  <si>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</si>
  <si>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</si>
  <si>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</si>
  <si>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</si>
  <si>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</si>
  <si>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</si>
  <si>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</si>
  <si>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</si>
  <si>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</si>
  <si>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</si>
  <si>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</si>
  <si>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</si>
  <si>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</si>
  <si>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</si>
  <si>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</si>
  <si>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</si>
  <si>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</si>
  <si>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</si>
  <si>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</si>
  <si>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</si>
  <si>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</si>
  <si>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</si>
  <si>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</si>
  <si>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</si>
  <si>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</si>
  <si>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</si>
  <si>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</si>
  <si>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</si>
  <si>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</si>
  <si>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</si>
  <si>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</si>
  <si>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</si>
  <si>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</si>
  <si>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</si>
  <si>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</si>
  <si>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</si>
  <si>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</si>
  <si>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</si>
  <si>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</si>
  <si>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</si>
  <si>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</si>
  <si>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</si>
  <si>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</si>
  <si>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</si>
  <si>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</si>
  <si>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</si>
  <si>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</si>
  <si>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</si>
  <si>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</si>
  <si>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</si>
  <si>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</si>
  <si>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</si>
  <si>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</si>
  <si>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</si>
  <si>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</si>
  <si>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</si>
  <si>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</si>
  <si>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</si>
  <si>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</si>
  <si>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</si>
  <si>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</si>
  <si>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</si>
  <si>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</si>
  <si>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</si>
  <si>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</si>
  <si>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</si>
  <si>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</si>
  <si>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</si>
  <si>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</si>
  <si>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</si>
  <si>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</si>
  <si>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</si>
  <si>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</si>
  <si>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</si>
  <si>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</si>
  <si>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</si>
  <si>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</si>
  <si>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</si>
  <si>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</si>
  <si>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</si>
  <si>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</si>
  <si>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</si>
  <si>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</si>
  <si>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</si>
  <si>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</si>
  <si>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</si>
  <si>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</si>
  <si>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</si>
  <si>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</si>
  <si>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</si>
  <si>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</si>
  <si>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</si>
  <si>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</si>
  <si>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</si>
  <si>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</si>
  <si>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</si>
  <si>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</si>
  <si>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</si>
  <si>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</si>
  <si>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</si>
  <si>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</si>
  <si>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</si>
  <si>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</si>
  <si>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</si>
  <si>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</si>
  <si>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</si>
  <si>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</si>
  <si>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</si>
  <si>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</si>
  <si>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</si>
  <si>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</si>
  <si>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</si>
  <si>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</si>
  <si>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</si>
  <si>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</si>
  <si>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</si>
  <si>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</si>
  <si>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</si>
  <si>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</si>
  <si>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</si>
  <si>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</si>
  <si>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</si>
  <si>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</si>
  <si>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</si>
  <si>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</si>
  <si>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</si>
  <si>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</si>
  <si>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</si>
  <si>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</si>
  <si>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</si>
  <si>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</si>
  <si>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</si>
  <si>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</si>
  <si>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</si>
  <si>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</si>
  <si>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</si>
  <si>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</si>
  <si>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</si>
  <si>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</si>
  <si>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</si>
  <si>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</si>
  <si>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</si>
  <si>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</si>
  <si>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</si>
  <si>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</si>
  <si>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</si>
  <si>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</si>
  <si>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</si>
  <si>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</si>
  <si>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</si>
  <si>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</si>
  <si>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</si>
  <si>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</si>
  <si>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</si>
  <si>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</si>
  <si>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</si>
  <si>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</si>
  <si>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</si>
  <si>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</si>
  <si>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</si>
  <si>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</si>
  <si>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</si>
  <si>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</si>
  <si>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</si>
  <si>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</si>
  <si>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</si>
  <si>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</si>
  <si>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</si>
  <si>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</si>
  <si>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</si>
  <si>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</si>
  <si>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</si>
  <si>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</si>
  <si>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</si>
  <si>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</si>
  <si>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</si>
  <si>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</si>
  <si>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</si>
  <si>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</si>
  <si>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</si>
  <si>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</si>
  <si>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</si>
  <si>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</si>
  <si>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</si>
  <si>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</si>
  <si>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</si>
  <si>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</si>
  <si>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</si>
  <si>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</si>
  <si>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</si>
  <si>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</si>
  <si>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</si>
  <si>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</si>
  <si>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</si>
  <si>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</si>
  <si>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</si>
  <si>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</si>
  <si>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</si>
  <si>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</si>
  <si>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</si>
  <si>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</si>
  <si>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</si>
  <si>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</si>
  <si>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</si>
  <si>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</si>
  <si>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</si>
  <si>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</si>
  <si>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</si>
  <si>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</si>
  <si>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</si>
  <si>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</si>
  <si>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</si>
  <si>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</si>
  <si>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</si>
  <si>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</si>
  <si>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</si>
  <si>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</si>
  <si>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</si>
  <si>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</si>
  <si>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</si>
  <si>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</si>
  <si>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</si>
  <si>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</si>
  <si>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</si>
  <si>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</si>
  <si>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</si>
  <si>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</si>
  <si>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</si>
  <si>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</si>
  <si>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</si>
  <si>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</si>
  <si>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</si>
  <si>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</si>
  <si>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</si>
  <si>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</si>
  <si>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</si>
  <si>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</si>
  <si>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</si>
  <si>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</si>
  <si>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</si>
  <si>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</si>
  <si>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</si>
  <si>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</si>
  <si>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</si>
  <si>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</si>
  <si>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</si>
  <si>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</si>
  <si>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</si>
  <si>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</si>
  <si>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</si>
  <si>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</si>
  <si>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</si>
  <si>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</si>
  <si>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</si>
  <si>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</si>
  <si>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</si>
  <si>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</si>
  <si>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</si>
  <si>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</si>
  <si>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</si>
  <si>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</si>
  <si>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</si>
  <si>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</si>
  <si>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</si>
  <si>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</si>
  <si>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</si>
  <si>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</si>
  <si>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</si>
  <si>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</si>
  <si>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</si>
  <si>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</si>
  <si>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</si>
  <si>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</si>
  <si>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</si>
  <si>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</si>
  <si>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</si>
  <si>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</si>
  <si>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</si>
  <si>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</si>
  <si>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</si>
  <si>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</si>
  <si>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</si>
  <si>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</si>
  <si>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</si>
  <si>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</si>
  <si>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</si>
  <si>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</si>
  <si>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</si>
  <si>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</si>
  <si>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</si>
  <si>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</si>
  <si>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</si>
  <si>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</si>
  <si>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</si>
  <si>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</si>
  <si>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</si>
  <si>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</si>
  <si>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</si>
  <si>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</si>
  <si>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</si>
  <si>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</si>
  <si>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</si>
  <si>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</si>
  <si>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</si>
  <si>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</si>
  <si>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</si>
  <si>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</si>
  <si>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</si>
  <si>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</si>
  <si>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</si>
  <si>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</si>
  <si>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</si>
  <si>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</si>
  <si>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</si>
  <si>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</si>
  <si>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</si>
  <si>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</si>
  <si>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</si>
  <si>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</si>
  <si>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</si>
  <si>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</si>
  <si>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</si>
  <si>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</si>
  <si>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</si>
  <si>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</si>
  <si>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</si>
  <si>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</si>
  <si>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</si>
  <si>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</si>
  <si>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</si>
  <si>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</si>
  <si>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</si>
  <si>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</si>
  <si>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</si>
  <si>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</si>
  <si>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</si>
  <si>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</si>
  <si>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</si>
  <si>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</si>
  <si>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</si>
  <si>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</si>
  <si>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</si>
  <si>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</si>
  <si>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</si>
  <si>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</si>
  <si>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</si>
  <si>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</si>
  <si>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</si>
  <si>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</si>
  <si>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</si>
  <si>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</si>
  <si>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</si>
  <si>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</si>
  <si>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</si>
  <si>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</si>
  <si>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</si>
  <si>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</si>
  <si>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</si>
  <si>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</si>
  <si>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</si>
  <si>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</si>
  <si>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</si>
  <si>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</si>
  <si>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</si>
  <si>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</si>
  <si>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</si>
  <si>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</si>
  <si>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</si>
  <si>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</si>
  <si>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</si>
  <si>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</si>
  <si>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</si>
  <si>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</si>
  <si>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</si>
  <si>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</si>
  <si>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</si>
  <si>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</si>
  <si>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</si>
  <si>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</si>
  <si>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</si>
  <si>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</si>
  <si>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</si>
  <si>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</si>
  <si>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</si>
  <si>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</si>
  <si>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</si>
  <si>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</si>
  <si>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</si>
  <si>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</si>
  <si>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</si>
  <si>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</si>
  <si>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</si>
  <si>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</si>
  <si>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</si>
  <si>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</si>
  <si>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</si>
  <si>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</si>
  <si>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</si>
  <si>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</si>
  <si>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</si>
  <si>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</si>
  <si>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</si>
  <si>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</si>
  <si>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</si>
  <si>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</si>
  <si>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</si>
  <si>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</si>
  <si>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</si>
  <si>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</si>
  <si>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</si>
  <si>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</si>
  <si>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</si>
  <si>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</si>
  <si>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</si>
  <si>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</si>
  <si>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</si>
  <si>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</si>
  <si>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</si>
  <si>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</si>
  <si>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</si>
  <si>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</si>
  <si>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</si>
  <si>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</si>
  <si>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</si>
  <si>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</si>
  <si>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</si>
  <si>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</si>
  <si>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</si>
  <si>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</si>
  <si>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</si>
  <si>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</si>
  <si>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</si>
  <si>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</si>
  <si>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</si>
  <si>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</si>
  <si>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</si>
  <si>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</si>
  <si>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</si>
  <si>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</si>
  <si>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</si>
  <si>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</si>
  <si>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</si>
  <si>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</si>
  <si>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</si>
  <si>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</si>
  <si>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</si>
  <si>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</si>
  <si>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</si>
  <si>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</si>
  <si>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</si>
  <si>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</si>
  <si>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</si>
  <si>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</si>
  <si>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</si>
  <si>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</si>
  <si>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</si>
  <si>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</si>
  <si>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</si>
  <si>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</si>
  <si>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</si>
  <si>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</si>
  <si>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</si>
  <si>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</si>
  <si>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</si>
  <si>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</si>
  <si>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</si>
  <si>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</si>
  <si>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</si>
  <si>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</si>
  <si>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</si>
  <si>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</si>
  <si>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</si>
  <si>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</si>
  <si>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</si>
  <si>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</si>
  <si>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</si>
  <si>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</si>
  <si>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</si>
  <si>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</si>
  <si>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</si>
  <si>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</si>
  <si>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</si>
  <si>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</si>
  <si>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</si>
  <si>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</si>
  <si>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</si>
  <si>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</si>
  <si>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</si>
  <si>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</si>
  <si>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</si>
  <si>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</si>
  <si>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</si>
  <si>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</si>
  <si>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</si>
  <si>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</si>
  <si>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</si>
  <si>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</si>
  <si>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</si>
  <si>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</si>
  <si>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</si>
  <si>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</si>
  <si>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</si>
  <si>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</si>
  <si>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</si>
  <si>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</si>
  <si>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</si>
  <si>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</si>
  <si>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</si>
  <si>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</si>
  <si>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</si>
  <si>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</si>
  <si>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</si>
  <si>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</si>
  <si>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</si>
  <si>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</si>
  <si>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</si>
  <si>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</si>
  <si>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</si>
  <si>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</si>
  <si>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</si>
  <si>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</si>
  <si>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</si>
  <si>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</si>
  <si>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</si>
  <si>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</si>
  <si>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</si>
  <si>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</si>
  <si>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</si>
  <si>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</si>
  <si>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</si>
  <si>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</si>
  <si>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</si>
  <si>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</si>
  <si>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</si>
  <si>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</si>
  <si>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</si>
  <si>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</si>
  <si>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</si>
  <si>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</si>
  <si>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</si>
  <si>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</si>
  <si>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</si>
  <si>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</si>
  <si>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</si>
  <si>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</si>
  <si>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</si>
  <si>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</si>
  <si>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</si>
  <si>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</si>
  <si>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</si>
  <si>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</si>
  <si>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</si>
  <si>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</si>
  <si>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</si>
  <si>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</si>
  <si>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</si>
  <si>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</si>
  <si>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</si>
  <si>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</si>
  <si>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</si>
  <si>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</si>
  <si>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</si>
  <si>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</si>
  <si>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</si>
  <si>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</si>
  <si>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</si>
  <si>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</si>
  <si>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</si>
  <si>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</si>
  <si>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</si>
  <si>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</si>
  <si>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</si>
  <si>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</si>
  <si>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</si>
  <si>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</si>
  <si>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</si>
  <si>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</si>
  <si>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</si>
  <si>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</si>
  <si>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</si>
  <si>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</si>
  <si>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</si>
  <si>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</si>
  <si>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</si>
  <si>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</si>
  <si>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</si>
  <si>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</si>
  <si>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</si>
  <si>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</si>
  <si>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</si>
  <si>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</si>
  <si>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</si>
  <si>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</si>
  <si>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</si>
  <si>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</si>
  <si>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</si>
  <si>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</si>
  <si>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</si>
  <si>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</si>
  <si>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</si>
  <si>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</si>
  <si>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</si>
  <si>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</si>
  <si>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</si>
  <si>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</si>
  <si>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</si>
  <si>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</si>
  <si>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</si>
  <si>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</si>
  <si>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</si>
  <si>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</si>
  <si>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</si>
  <si>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</si>
  <si>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</si>
  <si>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</si>
  <si>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</si>
  <si>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</si>
  <si>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</si>
  <si>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</si>
  <si>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</si>
  <si>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</si>
  <si>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</si>
  <si>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</si>
  <si>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</si>
  <si>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</si>
  <si>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</si>
  <si>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</si>
  <si>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</si>
  <si>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</si>
  <si>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</si>
  <si>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</si>
  <si>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</si>
  <si>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</si>
  <si>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</si>
  <si>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</si>
  <si>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</si>
  <si>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</si>
  <si>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</si>
  <si>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</si>
  <si>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</si>
  <si>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</si>
  <si>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</si>
  <si>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</si>
  <si>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</si>
  <si>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</si>
  <si>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</si>
  <si>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</si>
  <si>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</si>
  <si>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</si>
  <si>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</si>
  <si>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</si>
  <si>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</si>
  <si>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</si>
  <si>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</si>
  <si>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</si>
  <si>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</si>
  <si>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</si>
  <si>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</si>
  <si>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</si>
  <si>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</si>
  <si>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</si>
  <si>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</si>
  <si>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</si>
  <si>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</si>
  <si>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</si>
  <si>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</si>
  <si>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</si>
  <si>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</si>
  <si>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</si>
  <si>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</si>
  <si>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</si>
  <si>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</si>
  <si>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</si>
  <si>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</si>
  <si>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</si>
  <si>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</si>
  <si>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</si>
  <si>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</si>
  <si>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</si>
  <si>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</si>
  <si>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</si>
  <si>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</si>
  <si>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</si>
  <si>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</si>
  <si>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</si>
  <si>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</si>
  <si>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</si>
  <si>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</si>
  <si>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</si>
  <si>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</si>
  <si>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</si>
  <si>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</si>
  <si>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</si>
  <si>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</si>
  <si>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</si>
  <si>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</si>
  <si>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</si>
  <si>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</si>
  <si>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</si>
  <si>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</si>
  <si>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</si>
  <si>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</si>
  <si>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</si>
  <si>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</si>
  <si>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</si>
  <si>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</si>
  <si>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</si>
  <si>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</si>
  <si>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</si>
  <si>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</si>
  <si>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</si>
  <si>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</si>
  <si>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</si>
  <si>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</si>
  <si>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</si>
  <si>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</si>
  <si>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</si>
  <si>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</si>
  <si>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</si>
  <si>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</si>
  <si>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</si>
  <si>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</si>
  <si>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</si>
  <si>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</si>
  <si>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</si>
  <si>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</si>
  <si>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</si>
  <si>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</si>
  <si>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</si>
  <si>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</si>
  <si>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</si>
  <si>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</si>
  <si>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</si>
  <si>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</si>
  <si>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</si>
  <si>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</si>
  <si>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</si>
  <si>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</si>
  <si>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</si>
  <si>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</si>
  <si>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</si>
  <si>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</si>
  <si>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</si>
  <si>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</si>
  <si>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</si>
  <si>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</si>
  <si>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</si>
  <si>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</si>
  <si>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</si>
  <si>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</si>
  <si>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</si>
  <si>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</si>
  <si>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</si>
  <si>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</si>
  <si>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</si>
  <si>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</si>
  <si>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</si>
  <si>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</si>
  <si>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</si>
  <si>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</si>
  <si>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</si>
  <si>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</si>
  <si>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</si>
  <si>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</si>
  <si>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</si>
  <si>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</si>
  <si>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</si>
  <si>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</si>
  <si>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</si>
  <si>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</si>
  <si>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</si>
  <si>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</si>
  <si>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</si>
  <si>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</si>
  <si>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</si>
  <si>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</si>
  <si>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</si>
  <si>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</si>
  <si>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</si>
  <si>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</si>
  <si>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</si>
  <si>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</si>
  <si>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</si>
  <si>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</si>
  <si>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</si>
  <si>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</si>
  <si>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</si>
  <si>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</si>
  <si>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</si>
  <si>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</si>
  <si>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</si>
  <si>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</si>
  <si>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</si>
  <si>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</si>
  <si>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</si>
  <si>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</si>
  <si>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</si>
  <si>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</si>
  <si>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</si>
  <si>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</si>
  <si>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</si>
  <si>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</si>
  <si>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</si>
  <si>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</si>
  <si>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</si>
  <si>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</si>
  <si>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</si>
  <si>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</si>
  <si>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</si>
  <si>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</si>
  <si>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</si>
  <si>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</si>
  <si>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</si>
  <si>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</si>
  <si>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</si>
  <si>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</si>
  <si>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</si>
  <si>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</si>
  <si>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</si>
  <si>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</si>
  <si>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</si>
  <si>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</si>
  <si>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</si>
  <si>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</si>
  <si>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</si>
  <si>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</si>
  <si>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</si>
  <si>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</si>
  <si>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</si>
  <si>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</si>
  <si>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</si>
  <si>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</si>
  <si>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</si>
  <si>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</si>
  <si>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</si>
  <si>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</si>
  <si>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</si>
  <si>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</si>
  <si>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</si>
  <si>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</si>
  <si>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</si>
  <si>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</si>
  <si>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</si>
  <si>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</si>
  <si>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</si>
  <si>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</si>
  <si>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</si>
  <si>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</si>
  <si>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</si>
  <si>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</si>
  <si>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</si>
  <si>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</si>
  <si>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</si>
  <si>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</si>
  <si>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</si>
  <si>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</si>
  <si>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</si>
  <si>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</si>
  <si>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</si>
  <si>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</si>
  <si>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</si>
  <si>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</si>
  <si>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</si>
  <si>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</si>
  <si>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</si>
  <si>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</si>
  <si>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</si>
  <si>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</si>
  <si>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</si>
  <si>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</si>
  <si>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</si>
  <si>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</si>
  <si>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</si>
  <si>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</si>
  <si>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</si>
  <si>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</si>
  <si>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</si>
  <si>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</si>
  <si>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</si>
  <si>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</si>
  <si>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</si>
  <si>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</si>
  <si>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</si>
  <si>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</si>
  <si>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</si>
  <si>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</si>
  <si>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</si>
  <si>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</si>
  <si>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</si>
  <si>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</si>
  <si>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</si>
  <si>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</si>
  <si>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</si>
  <si>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</si>
  <si>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</si>
  <si>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</si>
  <si>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</si>
  <si>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</si>
  <si>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</si>
  <si>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</si>
  <si>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</si>
  <si>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</si>
  <si>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</si>
  <si>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</si>
  <si>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</si>
  <si>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</si>
  <si>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</si>
  <si>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</si>
  <si>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</si>
  <si>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</si>
  <si>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</si>
  <si>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</si>
  <si>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</si>
  <si>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</si>
  <si>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</si>
  <si>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</si>
  <si>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</si>
  <si>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</si>
  <si>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</si>
  <si>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</si>
  <si>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</si>
  <si>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</si>
  <si>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</si>
  <si>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</si>
  <si>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</si>
  <si>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</si>
  <si>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</si>
  <si>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</si>
  <si>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</si>
  <si>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</si>
  <si>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</si>
  <si>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</si>
  <si>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</si>
  <si>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</si>
  <si>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</si>
  <si>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</si>
  <si>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</si>
  <si>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</si>
  <si>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</si>
  <si>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</si>
  <si>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</si>
  <si>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</si>
  <si>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</si>
  <si>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</si>
  <si>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</si>
  <si>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</si>
  <si>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</si>
  <si>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</si>
  <si>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</si>
  <si>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</si>
  <si>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</si>
  <si>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</si>
  <si>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</si>
  <si>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</si>
  <si>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</si>
  <si>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</si>
  <si>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</si>
  <si>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</si>
  <si>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</si>
  <si>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</si>
  <si>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</si>
  <si>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</si>
  <si>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</si>
  <si>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</si>
  <si>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</si>
  <si>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</si>
  <si>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</si>
  <si>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</si>
  <si>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</si>
  <si>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</si>
  <si>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</si>
  <si>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</si>
  <si>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</si>
  <si>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</si>
  <si>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</si>
  <si>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</si>
  <si>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</si>
  <si>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</si>
  <si>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</si>
  <si>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</si>
  <si>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</si>
  <si>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</si>
  <si>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</si>
  <si>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</si>
  <si>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</si>
  <si>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</si>
  <si>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</si>
  <si>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</si>
  <si>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</si>
  <si>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</si>
  <si>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</si>
  <si>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</si>
  <si>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</si>
  <si>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</si>
  <si>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</si>
  <si>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</si>
  <si>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</si>
  <si>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</si>
  <si>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</si>
  <si>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</si>
  <si>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</si>
  <si>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</si>
  <si>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</si>
  <si>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</si>
  <si>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</si>
  <si>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</si>
  <si>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</si>
  <si>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</si>
  <si>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</si>
  <si>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</si>
  <si>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</si>
  <si>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</si>
  <si>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</si>
  <si>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</si>
  <si>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</si>
  <si>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</si>
  <si>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</si>
  <si>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</si>
  <si>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</si>
  <si>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</si>
  <si>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</si>
  <si>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</si>
  <si>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</si>
  <si>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</si>
  <si>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</si>
  <si>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</si>
  <si>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</si>
  <si>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</si>
  <si>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</si>
  <si>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</si>
  <si>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</si>
  <si>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</si>
  <si>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</si>
  <si>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</si>
  <si>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</si>
  <si>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</si>
  <si>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</si>
  <si>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</si>
  <si>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</si>
  <si>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</si>
  <si>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</si>
  <si>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</si>
  <si>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</si>
  <si>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</si>
  <si>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</si>
  <si>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</si>
  <si>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</si>
  <si>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</si>
  <si>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</si>
  <si>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</si>
  <si>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</si>
  <si>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</si>
  <si>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</si>
  <si>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</si>
  <si>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</si>
  <si>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</si>
  <si>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</si>
  <si>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</si>
  <si>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</si>
  <si>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</si>
  <si>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</si>
  <si>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</si>
  <si>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</si>
  <si>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</si>
  <si>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</si>
  <si>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</si>
  <si>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</si>
  <si>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</si>
  <si>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</si>
  <si>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</si>
  <si>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</si>
  <si>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</si>
  <si>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</si>
  <si>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</si>
  <si>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</si>
  <si>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</si>
  <si>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</si>
  <si>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</si>
  <si>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</si>
  <si>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</si>
  <si>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</si>
  <si>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</si>
  <si>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</si>
  <si>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</si>
  <si>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</si>
  <si>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</si>
  <si>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</si>
  <si>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</si>
  <si>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</si>
  <si>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</si>
  <si>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</si>
  <si>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</si>
  <si>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</si>
  <si>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</si>
  <si>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</si>
  <si>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</si>
  <si>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</si>
  <si>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</si>
  <si>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</si>
  <si>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</si>
  <si>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</si>
  <si>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</si>
  <si>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</si>
  <si>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</si>
  <si>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</si>
  <si>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</si>
  <si>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</si>
  <si>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</si>
  <si>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</si>
  <si>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</si>
  <si>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</si>
  <si>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</si>
  <si>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</si>
  <si>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</si>
  <si>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</si>
  <si>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</si>
  <si>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</si>
  <si>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</si>
  <si>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</si>
  <si>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</si>
  <si>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</si>
  <si>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</si>
  <si>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</si>
  <si>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</si>
  <si>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</si>
  <si>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</si>
  <si>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</si>
  <si>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</si>
  <si>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</si>
  <si>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</si>
  <si>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</si>
  <si>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</si>
  <si>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</si>
  <si>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</si>
  <si>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</si>
  <si>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</si>
  <si>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</si>
  <si>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</si>
  <si>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</si>
  <si>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</si>
  <si>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</si>
  <si>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</si>
  <si>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</si>
  <si>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</si>
  <si>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</si>
  <si>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</si>
  <si>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</si>
  <si>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</si>
  <si>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</si>
  <si>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</si>
  <si>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</si>
  <si>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</si>
  <si>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</si>
  <si>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</si>
  <si>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</si>
  <si>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</si>
  <si>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</si>
  <si>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</si>
  <si>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</si>
  <si>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</si>
  <si>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</si>
  <si>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</si>
  <si>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</si>
  <si>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</si>
  <si>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</si>
  <si>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</si>
  <si>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</si>
  <si>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</si>
  <si>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</si>
  <si>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</si>
  <si>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</si>
  <si>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</si>
  <si>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</si>
  <si>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</si>
  <si>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</si>
  <si>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</si>
  <si>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</si>
  <si>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</si>
  <si>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</si>
  <si>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</si>
  <si>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</si>
  <si>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</si>
  <si>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</si>
  <si>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</si>
  <si>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</si>
  <si>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</si>
  <si>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</si>
  <si>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</si>
  <si>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</si>
  <si>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</si>
  <si>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</si>
  <si>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</si>
  <si>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</si>
  <si>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</si>
  <si>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</si>
  <si>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</si>
  <si>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</si>
  <si>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</si>
  <si>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</si>
  <si>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</si>
  <si>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</si>
  <si>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</si>
  <si>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</si>
  <si>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</si>
  <si>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</si>
  <si>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</si>
  <si>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</si>
  <si>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</si>
  <si>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</si>
  <si>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</si>
  <si>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</si>
  <si>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</si>
  <si>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</si>
  <si>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</si>
  <si>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</si>
  <si>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</si>
  <si>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</si>
  <si>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</si>
  <si>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</si>
  <si>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</si>
  <si>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</si>
  <si>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</si>
  <si>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</si>
  <si>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</si>
  <si>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</si>
  <si>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</si>
  <si>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</si>
  <si>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</si>
  <si>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</si>
  <si>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</si>
  <si>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</si>
  <si>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</si>
  <si>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</si>
  <si>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</si>
  <si>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</si>
  <si>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</si>
  <si>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</si>
  <si>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</si>
  <si>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</si>
  <si>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</si>
  <si>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</si>
  <si>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</si>
  <si>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</si>
  <si>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</si>
  <si>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</si>
  <si>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</si>
  <si>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</si>
  <si>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</si>
  <si>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</si>
  <si>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</si>
  <si>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</si>
  <si>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</si>
  <si>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</si>
  <si>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</si>
  <si>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</si>
  <si>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</si>
  <si>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</si>
  <si>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</si>
  <si>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</si>
  <si>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</si>
  <si>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</si>
  <si>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</si>
  <si>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</si>
  <si>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</si>
  <si>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</si>
  <si>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</si>
  <si>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</si>
  <si>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</si>
  <si>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</si>
  <si>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</si>
  <si>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</si>
  <si>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</si>
  <si>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</si>
  <si>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</si>
  <si>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</si>
  <si>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</si>
  <si>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</si>
  <si>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</si>
  <si>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</si>
  <si>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</si>
  <si>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</si>
  <si>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</si>
  <si>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</si>
  <si>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</si>
  <si>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</si>
  <si>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</si>
  <si>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</si>
  <si>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</si>
  <si>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</si>
  <si>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</si>
  <si>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</si>
  <si>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</si>
  <si>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</si>
  <si>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</si>
  <si>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</si>
  <si>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</si>
  <si>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</si>
  <si>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</si>
  <si>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</si>
  <si>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</si>
  <si>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</si>
  <si>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</si>
  <si>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</si>
  <si>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</si>
  <si>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</si>
  <si>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</si>
  <si>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</si>
  <si>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</si>
  <si>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</si>
  <si>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</si>
  <si>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</si>
  <si>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</si>
  <si>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</si>
  <si>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</si>
  <si>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</si>
  <si>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</si>
  <si>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</si>
  <si>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</si>
  <si>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</si>
  <si>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</si>
  <si>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</si>
  <si>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</si>
  <si>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</si>
  <si>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</si>
  <si>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</si>
  <si>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</si>
  <si>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</si>
  <si>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</si>
  <si>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</si>
  <si>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</si>
  <si>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</si>
  <si>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</si>
  <si>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</si>
  <si>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</si>
  <si>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</si>
  <si>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</si>
  <si>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</si>
  <si>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</si>
  <si>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</si>
  <si>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</si>
  <si>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</si>
  <si>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</si>
  <si>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</si>
  <si>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</si>
  <si>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</si>
  <si>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</si>
  <si>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</si>
  <si>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</si>
  <si>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</si>
  <si>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</si>
  <si>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</si>
  <si>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</si>
  <si>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</si>
  <si>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</si>
  <si>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</si>
  <si>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</si>
  <si>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</si>
  <si>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</si>
  <si>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</si>
  <si>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</si>
  <si>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</si>
  <si>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</si>
  <si>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</si>
  <si>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</si>
  <si>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</si>
  <si>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</si>
  <si>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</si>
  <si>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</si>
  <si>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</si>
  <si>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</si>
  <si>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</si>
  <si>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</si>
  <si>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</si>
  <si>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</si>
  <si>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</si>
  <si>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</si>
  <si>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</si>
  <si>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</si>
  <si>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</si>
  <si>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</si>
  <si>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</si>
  <si>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</si>
  <si>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</si>
  <si>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</si>
  <si>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</si>
  <si>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</si>
  <si>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</si>
  <si>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</si>
  <si>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</si>
  <si>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</si>
  <si>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</si>
  <si>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</si>
  <si>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</si>
  <si>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</si>
  <si>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</si>
  <si>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</si>
  <si>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</si>
  <si>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</si>
  <si>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</si>
  <si>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</si>
  <si>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</si>
  <si>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</si>
  <si>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</si>
  <si>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</si>
  <si>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</si>
  <si>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</si>
  <si>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</si>
  <si>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</si>
  <si>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</si>
  <si>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</si>
  <si>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</si>
  <si>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</si>
  <si>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</si>
  <si>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</si>
  <si>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</si>
  <si>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</si>
  <si>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</si>
  <si>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</si>
  <si>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</si>
  <si>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</si>
  <si>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</si>
  <si>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</si>
  <si>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</si>
  <si>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</si>
  <si>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</si>
  <si>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</si>
  <si>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</si>
  <si>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</si>
  <si>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</si>
  <si>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</si>
  <si>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</si>
  <si>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</si>
  <si>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</si>
  <si>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</si>
  <si>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</si>
  <si>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</si>
  <si>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</si>
  <si>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</si>
  <si>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</si>
  <si>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</si>
  <si>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</si>
  <si>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</si>
  <si>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</si>
  <si>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</si>
  <si>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</si>
  <si>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</si>
  <si>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</si>
  <si>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</si>
  <si>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</si>
  <si>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</si>
  <si>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</si>
  <si>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</si>
  <si>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</si>
  <si>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</si>
  <si>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</si>
  <si>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</si>
  <si>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</si>
  <si>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</si>
  <si>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</si>
  <si>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</si>
  <si>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</si>
  <si>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</si>
  <si>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</si>
  <si>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</si>
  <si>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</si>
  <si>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</si>
  <si>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</si>
  <si>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</si>
  <si>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</si>
  <si>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</si>
  <si>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</si>
  <si>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</si>
  <si>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</si>
  <si>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</si>
  <si>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</si>
  <si>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</si>
  <si>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</si>
  <si>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</si>
  <si>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</si>
  <si>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</si>
  <si>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</si>
  <si>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</si>
  <si>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</si>
  <si>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</si>
  <si>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</si>
  <si>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</si>
  <si>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</si>
  <si>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</si>
  <si>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</si>
  <si>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</si>
  <si>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</si>
  <si>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</si>
  <si>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</si>
  <si>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</si>
  <si>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</si>
  <si>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</si>
  <si>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</si>
  <si>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</si>
  <si>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</si>
  <si>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</si>
  <si>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</si>
  <si>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</si>
  <si>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</si>
  <si>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</si>
  <si>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</si>
  <si>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</si>
  <si>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</si>
  <si>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</si>
  <si>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</si>
  <si>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</si>
  <si>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</si>
  <si>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</si>
  <si>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</si>
  <si>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</si>
  <si>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</si>
  <si>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</si>
  <si>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</si>
  <si>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</si>
  <si>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</si>
  <si>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</si>
  <si>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</si>
  <si>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</si>
  <si>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</si>
  <si>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</si>
  <si>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</si>
  <si>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</si>
  <si>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</si>
  <si>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</si>
  <si>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</si>
  <si>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</si>
  <si>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</si>
  <si>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</si>
  <si>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</si>
  <si>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</si>
  <si>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</si>
  <si>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</si>
  <si>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</si>
  <si>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</si>
  <si>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</si>
  <si>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</si>
  <si>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</si>
  <si>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</si>
  <si>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</si>
  <si>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</si>
  <si>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</si>
  <si>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</si>
  <si>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</si>
  <si>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</si>
  <si>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</si>
  <si>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</si>
  <si>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</si>
  <si>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</si>
  <si>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</si>
  <si>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</si>
  <si>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</si>
  <si>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</si>
  <si>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</si>
  <si>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</si>
  <si>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</si>
  <si>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</si>
  <si>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</si>
  <si>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</si>
  <si>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</si>
  <si>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</si>
  <si>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</si>
  <si>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</si>
  <si>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</si>
  <si>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</si>
  <si>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</si>
  <si>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</si>
  <si>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</si>
  <si>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</si>
  <si>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</si>
  <si>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</si>
  <si>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</si>
  <si>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</si>
  <si>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</si>
  <si>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</si>
  <si>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</si>
  <si>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</si>
  <si>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</si>
  <si>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</si>
  <si>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</si>
  <si>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</si>
  <si>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</si>
  <si>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</si>
  <si>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</si>
  <si>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</si>
  <si>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</si>
  <si>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</si>
  <si>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</si>
  <si>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</si>
  <si>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</si>
  <si>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</si>
  <si>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</si>
  <si>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</si>
  <si>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</si>
  <si>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</si>
  <si>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</si>
  <si>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</si>
  <si>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</si>
  <si>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</si>
  <si>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</si>
  <si>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</si>
  <si>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</si>
  <si>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</si>
  <si>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</si>
  <si>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</si>
  <si>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</si>
  <si>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</si>
  <si>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</si>
  <si>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</si>
  <si>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</si>
  <si>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</si>
  <si>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</si>
  <si>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</si>
  <si>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</si>
  <si>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</si>
  <si>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</si>
  <si>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</si>
  <si>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</si>
  <si>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</si>
  <si>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</si>
  <si>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</si>
  <si>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</si>
  <si>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</si>
  <si>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</si>
  <si>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</si>
  <si>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</si>
  <si>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</si>
  <si>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</si>
  <si>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</si>
  <si>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</si>
  <si>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</si>
  <si>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</si>
  <si>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</si>
  <si>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</si>
  <si>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</si>
  <si>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</si>
  <si>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</si>
  <si>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</si>
  <si>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</si>
  <si>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</si>
  <si>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</si>
  <si>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</si>
  <si>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</si>
  <si>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</si>
  <si>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</si>
  <si>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</si>
  <si>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</si>
  <si>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</si>
  <si>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</si>
  <si>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</si>
  <si>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</si>
  <si>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</si>
  <si>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</si>
  <si>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</si>
  <si>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</si>
  <si>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</si>
  <si>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</si>
  <si>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</si>
  <si>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</si>
  <si>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</si>
  <si>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</si>
  <si>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</si>
  <si>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</si>
  <si>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</si>
  <si>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</si>
  <si>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</si>
  <si>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</si>
  <si>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</si>
  <si>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</si>
  <si>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</si>
  <si>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</si>
  <si>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</si>
  <si>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</si>
  <si>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</si>
  <si>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</si>
  <si>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</si>
  <si>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</si>
  <si>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</si>
  <si>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</si>
  <si>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</si>
  <si>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</si>
  <si>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</si>
  <si>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</si>
  <si>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</si>
  <si>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</si>
  <si>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</si>
  <si>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</si>
  <si>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</si>
  <si>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</si>
  <si>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</si>
  <si>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 Goal</t>
  </si>
  <si>
    <t>Successful</t>
  </si>
  <si>
    <t>Failed</t>
  </si>
  <si>
    <t>Mean</t>
  </si>
  <si>
    <t>Median</t>
  </si>
  <si>
    <t>Minimum</t>
  </si>
  <si>
    <t>Maximum</t>
  </si>
  <si>
    <t>Variance</t>
  </si>
  <si>
    <t>Standard Debiation</t>
  </si>
  <si>
    <t>Where median is just a middle number of data.</t>
  </si>
  <si>
    <t>2. There is more variability in backers count for successful campaigns. This makes sense since data set for successful campains backers count is also large.</t>
  </si>
  <si>
    <t>1. Mean is better in assessing backer's count for successful and failed campaigns since it is average number.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</si>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</sst>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 applyAlignment="1">
      <alignment horizontal="center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10" xfId="0" applyBorder="1"/>
    <xf numFmtId="2" fontId="0" fillId="0" borderId="10" xfId="0" applyNumberFormat="1" applyBorder="1"/>
    <xf numFmtId="0" fontId="0" fillId="0" borderId="0" xfId="0" applyFill="1" applyBorder="1"/>
    <xf numFmtId="0" fontId="19" fillId="0" borderId="0" xfId="0" applyFont="1" applyFill="1" applyBorder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pivot!PivotTable1</c:name>
    <c:fmtId val="0"/>
  </c:pivotSource>
  <c:chart>
    <c:autoTitleDeleted val="0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A-477A-9241-9758C82E3665}"/>
            </c:ext>
          </c:extLst>
        </c:ser>
        <c:ser>
          <c:idx val="1"/>
          <c:order val="1"/>
          <c:tx>
            <c:strRef>
              <c:f>'Parent 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A-477A-9241-9758C82E3665}"/>
            </c:ext>
          </c:extLst>
        </c:ser>
        <c:ser>
          <c:idx val="2"/>
          <c:order val="2"/>
          <c:tx>
            <c:strRef>
              <c:f>'Parent 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A-477A-9241-9758C82E3665}"/>
            </c:ext>
          </c:extLst>
        </c:ser>
        <c:ser>
          <c:idx val="3"/>
          <c:order val="3"/>
          <c:tx>
            <c:strRef>
              <c:f>'Parent 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A-477A-9241-9758C82E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6627128"/>
        <c:axId val="325785576"/>
      </c:barChart>
      <c:catAx>
        <c:axId val="41662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85576"/>
        <c:crosses val="autoZero"/>
        <c:auto val="1"/>
        <c:lblAlgn val="ctr"/>
        <c:lblOffset val="100"/>
        <c:noMultiLvlLbl val="0"/>
      </c:catAx>
      <c:valAx>
        <c:axId val="32578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2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Pivot!PivotTable2</c:name>
    <c:fmtId val="0"/>
  </c:pivotSource>
  <c:chart>
    <c:autoTitleDeleted val="0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4-4B1F-AFD1-233C0D50922C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24-4B1F-AFD1-233C0D50922C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24-4B1F-AFD1-233C0D50922C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24-4B1F-AFD1-233C0D509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3497792"/>
        <c:axId val="623498152"/>
      </c:barChart>
      <c:catAx>
        <c:axId val="6234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98152"/>
        <c:crosses val="autoZero"/>
        <c:auto val="1"/>
        <c:lblAlgn val="ctr"/>
        <c:lblOffset val="100"/>
        <c:noMultiLvlLbl val="0"/>
      </c:catAx>
      <c:valAx>
        <c:axId val="62349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Conversion 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6-4BFF-9F03-7F2196B057B0}"/>
            </c:ext>
          </c:extLst>
        </c:ser>
        <c:ser>
          <c:idx val="1"/>
          <c:order val="1"/>
          <c:tx>
            <c:strRef>
              <c:f>'Date Created Conversion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6-47DE-97F2-99901ABC7F74}"/>
            </c:ext>
          </c:extLst>
        </c:ser>
        <c:ser>
          <c:idx val="2"/>
          <c:order val="2"/>
          <c:tx>
            <c:strRef>
              <c:f>'Date Created Conversion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36-47DE-97F2-99901ABC7F74}"/>
            </c:ext>
          </c:extLst>
        </c:ser>
        <c:ser>
          <c:idx val="3"/>
          <c:order val="3"/>
          <c:tx>
            <c:strRef>
              <c:f>'Date Created Conversion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36-47DE-97F2-99901ABC7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683336"/>
        <c:axId val="488681536"/>
      </c:lineChart>
      <c:catAx>
        <c:axId val="48868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81536"/>
        <c:crosses val="autoZero"/>
        <c:auto val="1"/>
        <c:lblAlgn val="ctr"/>
        <c:lblOffset val="100"/>
        <c:noMultiLvlLbl val="0"/>
      </c:catAx>
      <c:valAx>
        <c:axId val="48868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8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Outccome Based on Goals</a:t>
            </a:r>
          </a:p>
        </c:rich>
      </c:tx>
      <c:layout>
        <c:manualLayout>
          <c:xMode val="edge"/>
          <c:yMode val="edge"/>
          <c:x val="0.33404680827602512"/>
          <c:y val="5.573544667607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EB-4B6B-973F-104CB5A39F35}"/>
            </c:ext>
          </c:extLst>
        </c:ser>
        <c:ser>
          <c:idx val="5"/>
          <c:order val="5"/>
          <c:tx>
            <c:strRef>
              <c:f>'Outcome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EB-4B6B-973F-104CB5A39F35}"/>
            </c:ext>
          </c:extLst>
        </c:ser>
        <c:ser>
          <c:idx val="6"/>
          <c:order val="6"/>
          <c:tx>
            <c:strRef>
              <c:f>'Outcome Based on Goals'!$H$1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EB-4B6B-973F-104CB5A39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593288"/>
        <c:axId val="402593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EB-4B6B-973F-104CB5A39F3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EB-4B6B-973F-104CB5A39F3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BEB-4B6B-973F-104CB5A39F3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BEB-4B6B-973F-104CB5A39F35}"/>
                  </c:ext>
                </c:extLst>
              </c15:ser>
            </c15:filteredLineSeries>
          </c:ext>
        </c:extLst>
      </c:lineChart>
      <c:catAx>
        <c:axId val="40259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93648"/>
        <c:crosses val="autoZero"/>
        <c:auto val="1"/>
        <c:lblAlgn val="ctr"/>
        <c:lblOffset val="100"/>
        <c:noMultiLvlLbl val="0"/>
      </c:catAx>
      <c:valAx>
        <c:axId val="402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9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506410</xdr:colOff>
      <xdr:row>2</xdr:row>
      <xdr:rowOff>19052</xdr:rowOff>
    </xdr:from>
    <xdr:to>
      <xdr:col>16</xdr:col>
      <xdr:colOff>152399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41CE7-407B-27AE-2E39-D338A5834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2</xdr:row>
      <xdr:rowOff>193674</xdr:rowOff>
    </xdr:from>
    <xdr:to>
      <xdr:col>20</xdr:col>
      <xdr:colOff>190500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984DF-909F-71DE-E2B9-888D02E5F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284162</xdr:colOff>
      <xdr:row>3</xdr:row>
      <xdr:rowOff>161925</xdr:rowOff>
    </xdr:from>
    <xdr:to>
      <xdr:col>14</xdr:col>
      <xdr:colOff>249237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99A3D-C717-B43A-5B86-B8672AAFE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122237</xdr:colOff>
      <xdr:row>15</xdr:row>
      <xdr:rowOff>0</xdr:rowOff>
    </xdr:from>
    <xdr:to>
      <xdr:col>8</xdr:col>
      <xdr:colOff>19050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85ADB-2136-01F4-A261-01B6315C6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tel, Vibhuti" id="{7FA6794D-7A6B-4994-8777-B46BBB3539F7}" userId="Patel, Vibhuti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el, Vibhuti" refreshedDate="45212.456881944447" createdVersion="8" refreshedVersion="8" minRefreshableVersion="3" recordCount="1000" xr:uid="{151A5E23-E55E-49A6-BBBD-D4D2E3750FA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el, Vibhuti" refreshedDate="45212.546149884256" createdVersion="8" refreshedVersion="8" minRefreshableVersion="3" recordCount="1000" xr:uid="{D0B8E230-EA50-4A93-A8DD-390F80D01FE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CC091-188E-4624-827F-EE044A04007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DF303-C2D7-4EE3-9673-E90624B4049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21428-900B-4711-8D9C-08CF11833DD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10-13T13:51:18.11" personId="{7FA6794D-7A6B-4994-8777-B46BBB3539F7}" id="{8975AE8F-D87A-4C10-AA41-7AB4BF68E758}">
    <text>How much money a campaign made relative to its initial funding goal</text>
  </threadedComment>
  <threadedComment ref="P1" dT="2023-10-13T13:42:04.21" personId="{7FA6794D-7A6B-4994-8777-B46BBB3539F7}" id="{8F7E3442-ED6B-4D08-AB4D-DC149A8A22FF}">
    <text>How much each project backer paid on average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66" activePane="bottomLeft" state="frozen"/>
      <selection activeCell="B1" sqref="B1"/>
      <selection pane="bottomLeft" activeCell="C268" sqref="C268"/>
    </sheetView>
  </sheetViews>
  <sheetFormatPr defaultColWidth="10.6640625" defaultRowHeight="15.5" x14ac:dyDescent="0.35"/>
  <cols>
    <col min="1" max="1" width="4.33203125" customWidth="1"/>
    <col min="2" max="2" width="30.6640625" style="3" bestFit="1" customWidth="1"/>
    <col min="3" max="3" width="33.5" style="2" customWidth="1"/>
    <col min="4" max="4" width="9.6640625" customWidth="1"/>
    <col min="5" max="5" width="10.25" customWidth="1"/>
    <col min="7" max="7" width="8.75" customWidth="1"/>
    <col min="10" max="10" width="11.25" customWidth="1"/>
    <col min="11" max="11" width="11.1640625" bestFit="1" customWidth="1"/>
    <col min="14" max="14" width="28" bestFit="1" customWidth="1"/>
    <col min="15" max="15" width="11.75" customWidth="1"/>
    <col min="16" max="16" width="12.33203125" style="4" customWidth="1"/>
    <col min="17" max="17" width="14.75" bestFit="1" customWidth="1"/>
    <col min="18" max="18" width="16.9140625" bestFit="1" customWidth="1"/>
  </cols>
  <sheetData>
    <row r="1" spans="1:20" s="1" customFormat="1" ht="46.5" x14ac:dyDescent="0.3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5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3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 s="4"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35">
      <c r="A3">
        <v>1</v>
      </c>
      <c r="B3" s="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 s="4">
        <f t="shared" ref="P3:P66" si="1">E3/G3</f>
        <v>92.151898734177209</v>
      </c>
      <c r="Q3" t="str" cm="1">
        <f t="array" ref="Q3:R3">_xlfn.TEXTSPLIT(N3,"/")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" x14ac:dyDescent="0.35">
      <c r="A4">
        <v>2</v>
      </c>
      <c r="B4" s="3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 s="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1" x14ac:dyDescent="0.35">
      <c r="A5">
        <v>3</v>
      </c>
      <c r="B5" s="3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 s="4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35">
      <c r="A6">
        <v>4</v>
      </c>
      <c r="B6" s="3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 s="4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x14ac:dyDescent="0.35">
      <c r="A7">
        <v>5</v>
      </c>
      <c r="B7" s="3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 s="4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35">
      <c r="A8">
        <v>6</v>
      </c>
      <c r="B8" s="3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 s="4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35">
      <c r="A9">
        <v>7</v>
      </c>
      <c r="B9" s="3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 s="4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35">
      <c r="A10">
        <v>8</v>
      </c>
      <c r="B10" s="3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 s="4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35">
      <c r="A11">
        <v>9</v>
      </c>
      <c r="B11" s="3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 s="4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35">
      <c r="A12">
        <v>10</v>
      </c>
      <c r="B12" s="3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 s="4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" x14ac:dyDescent="0.35">
      <c r="A13">
        <v>11</v>
      </c>
      <c r="B13" s="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 s="4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35">
      <c r="A14">
        <v>12</v>
      </c>
      <c r="B14" s="3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 s="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" x14ac:dyDescent="0.35">
      <c r="A15">
        <v>13</v>
      </c>
      <c r="B15" s="3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 s="4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35">
      <c r="A16">
        <v>14</v>
      </c>
      <c r="B16" s="3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 s="4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35">
      <c r="A17">
        <v>15</v>
      </c>
      <c r="B17" s="3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 s="4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x14ac:dyDescent="0.35">
      <c r="A18">
        <v>16</v>
      </c>
      <c r="B18" s="3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 s="4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35">
      <c r="A19">
        <v>17</v>
      </c>
      <c r="B19" s="3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 s="4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x14ac:dyDescent="0.35">
      <c r="A20">
        <v>18</v>
      </c>
      <c r="B20" s="3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 s="4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35">
      <c r="A21">
        <v>19</v>
      </c>
      <c r="B21" s="3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 s="4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35">
      <c r="A22">
        <v>20</v>
      </c>
      <c r="B22" s="3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 s="4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35">
      <c r="A23">
        <v>21</v>
      </c>
      <c r="B23" s="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 s="4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35">
      <c r="A24">
        <v>22</v>
      </c>
      <c r="B24" s="3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 s="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35">
      <c r="A25">
        <v>23</v>
      </c>
      <c r="B25" s="3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 s="4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35">
      <c r="A26">
        <v>24</v>
      </c>
      <c r="B26" s="3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 s="4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35">
      <c r="A27">
        <v>25</v>
      </c>
      <c r="B27" s="3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 s="4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35">
      <c r="A28">
        <v>26</v>
      </c>
      <c r="B28" s="3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 s="4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35">
      <c r="A29">
        <v>27</v>
      </c>
      <c r="B29" s="3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 s="4">
        <f t="shared" si="1"/>
        <v>106.6</v>
      </c>
      <c r="Q29" t="str" cm="1">
        <f t="array" ref="Q29:R29">_xlfn.TEXTSPLIT(N29,"/")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35">
      <c r="A30">
        <v>28</v>
      </c>
      <c r="B30" s="3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 s="4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x14ac:dyDescent="0.35">
      <c r="A31">
        <v>29</v>
      </c>
      <c r="B31" s="3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 s="4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35">
      <c r="A32">
        <v>30</v>
      </c>
      <c r="B32" s="3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 s="4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35">
      <c r="A33">
        <v>31</v>
      </c>
      <c r="B33" s="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 s="4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35">
      <c r="A34">
        <v>32</v>
      </c>
      <c r="B34" s="3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 s="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35">
      <c r="A35">
        <v>33</v>
      </c>
      <c r="B35" s="3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 s="4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1" x14ac:dyDescent="0.35">
      <c r="A36">
        <v>34</v>
      </c>
      <c r="B36" s="3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 s="4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35">
      <c r="A37">
        <v>35</v>
      </c>
      <c r="B37" s="3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 s="4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x14ac:dyDescent="0.35">
      <c r="A38">
        <v>36</v>
      </c>
      <c r="B38" s="3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 s="4">
        <f t="shared" si="1"/>
        <v>68.8125</v>
      </c>
      <c r="Q38" t="str" cm="1">
        <f t="array" ref="Q38:R38">_xlfn.TEXTSPLIT(N38,"/")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1" x14ac:dyDescent="0.35">
      <c r="A39">
        <v>37</v>
      </c>
      <c r="B39" s="3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 s="4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35">
      <c r="A40">
        <v>38</v>
      </c>
      <c r="B40" s="3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 s="4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35">
      <c r="A41">
        <v>39</v>
      </c>
      <c r="B41" s="3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 s="4">
        <f t="shared" si="1"/>
        <v>57.125</v>
      </c>
      <c r="Q41" t="str" cm="1">
        <f t="array" ref="Q41:R41">_xlfn.TEXTSPLIT(N41,"/")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35">
      <c r="A42">
        <v>40</v>
      </c>
      <c r="B42" s="3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 s="4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35">
      <c r="A43">
        <v>41</v>
      </c>
      <c r="B43" s="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 s="4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35">
      <c r="A44">
        <v>42</v>
      </c>
      <c r="B44" s="3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 s="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35">
      <c r="A45">
        <v>43</v>
      </c>
      <c r="B45" s="3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 s="4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35">
      <c r="A46">
        <v>44</v>
      </c>
      <c r="B46" s="3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 s="4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" x14ac:dyDescent="0.35">
      <c r="A47">
        <v>45</v>
      </c>
      <c r="B47" s="3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 s="4">
        <f t="shared" si="1"/>
        <v>94.375</v>
      </c>
      <c r="Q47" t="str" cm="1">
        <f t="array" ref="Q47:R47">_xlfn.TEXTSPLIT(N47,"/")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35">
      <c r="A48">
        <v>46</v>
      </c>
      <c r="B48" s="3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 s="4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35">
      <c r="A49">
        <v>47</v>
      </c>
      <c r="B49" s="3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 s="4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35">
      <c r="A50">
        <v>48</v>
      </c>
      <c r="B50" s="3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 s="4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35">
      <c r="A51">
        <v>49</v>
      </c>
      <c r="B51" s="3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 s="4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1" x14ac:dyDescent="0.35">
      <c r="A52">
        <v>50</v>
      </c>
      <c r="B52" s="3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 s="4">
        <f t="shared" si="1"/>
        <v>2</v>
      </c>
      <c r="Q52" t="str" cm="1">
        <f t="array" ref="Q52:R52">_xlfn.TEXTSPLIT(N52,"/")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x14ac:dyDescent="0.35">
      <c r="A53">
        <v>51</v>
      </c>
      <c r="B53" s="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 s="4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x14ac:dyDescent="0.35">
      <c r="A54">
        <v>52</v>
      </c>
      <c r="B54" s="3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 s="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x14ac:dyDescent="0.35">
      <c r="A55">
        <v>53</v>
      </c>
      <c r="B55" s="3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 s="4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" x14ac:dyDescent="0.35">
      <c r="A56">
        <v>54</v>
      </c>
      <c r="B56" s="3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 s="4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x14ac:dyDescent="0.35">
      <c r="A57">
        <v>55</v>
      </c>
      <c r="B57" s="3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 s="4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" x14ac:dyDescent="0.35">
      <c r="A58">
        <v>56</v>
      </c>
      <c r="B58" s="3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 s="4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x14ac:dyDescent="0.35">
      <c r="A59">
        <v>57</v>
      </c>
      <c r="B59" s="3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 s="4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x14ac:dyDescent="0.35">
      <c r="A60">
        <v>58</v>
      </c>
      <c r="B60" s="3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 s="4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x14ac:dyDescent="0.35">
      <c r="A61">
        <v>59</v>
      </c>
      <c r="B61" s="3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 s="4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x14ac:dyDescent="0.35">
      <c r="A62">
        <v>60</v>
      </c>
      <c r="B62" s="3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 s="4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" x14ac:dyDescent="0.35">
      <c r="A63">
        <v>61</v>
      </c>
      <c r="B63" s="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 s="4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x14ac:dyDescent="0.35">
      <c r="A64">
        <v>62</v>
      </c>
      <c r="B64" s="3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 s="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x14ac:dyDescent="0.35">
      <c r="A65">
        <v>63</v>
      </c>
      <c r="B65" s="3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 s="4">
        <f t="shared" si="1"/>
        <v>111.4</v>
      </c>
      <c r="Q65" t="str" cm="1">
        <f t="array" ref="Q65:R65">_xlfn.TEXTSPLIT(N65,"/")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x14ac:dyDescent="0.35">
      <c r="A66">
        <v>64</v>
      </c>
      <c r="B66" s="3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 s="4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x14ac:dyDescent="0.35">
      <c r="A67">
        <v>65</v>
      </c>
      <c r="B67" s="3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4">E67/D67</f>
        <v>2.3614754098360655</v>
      </c>
      <c r="P67" s="4">
        <f t="shared" ref="P67:P130" si="5">E67/G67</f>
        <v>61.038135593220339</v>
      </c>
      <c r="Q67" t="str" cm="1">
        <f t="array" ref="Q67:R67">_xlfn.TEXTSPLIT(N67,"/")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35">
      <c r="A68">
        <v>66</v>
      </c>
      <c r="B68" s="3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4"/>
        <v>0.45068965517241377</v>
      </c>
      <c r="P68" s="4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1" x14ac:dyDescent="0.35">
      <c r="A69">
        <v>67</v>
      </c>
      <c r="B69" s="3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4"/>
        <v>1.6238567493112948</v>
      </c>
      <c r="P69" s="4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x14ac:dyDescent="0.35">
      <c r="A70">
        <v>68</v>
      </c>
      <c r="B70" s="3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4"/>
        <v>2.5452631578947367</v>
      </c>
      <c r="P70" s="4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x14ac:dyDescent="0.35">
      <c r="A71">
        <v>69</v>
      </c>
      <c r="B71" s="3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4"/>
        <v>0.24063291139240506</v>
      </c>
      <c r="P71" s="4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x14ac:dyDescent="0.35">
      <c r="A72">
        <v>70</v>
      </c>
      <c r="B72" s="3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4"/>
        <v>1.2374140625000001</v>
      </c>
      <c r="P72" s="4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1" x14ac:dyDescent="0.35">
      <c r="A73">
        <v>71</v>
      </c>
      <c r="B73" s="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4"/>
        <v>1.0806666666666667</v>
      </c>
      <c r="P73" s="4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x14ac:dyDescent="0.35">
      <c r="A74">
        <v>72</v>
      </c>
      <c r="B74" s="3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4"/>
        <v>6.7033333333333331</v>
      </c>
      <c r="P74" s="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x14ac:dyDescent="0.35">
      <c r="A75">
        <v>73</v>
      </c>
      <c r="B75" s="3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4"/>
        <v>6.609285714285714</v>
      </c>
      <c r="P75" s="4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x14ac:dyDescent="0.35">
      <c r="A76">
        <v>74</v>
      </c>
      <c r="B76" s="3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4"/>
        <v>1.2246153846153847</v>
      </c>
      <c r="P76" s="4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x14ac:dyDescent="0.35">
      <c r="A77">
        <v>75</v>
      </c>
      <c r="B77" s="3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4"/>
        <v>1.5057731958762886</v>
      </c>
      <c r="P77" s="4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x14ac:dyDescent="0.35">
      <c r="A78">
        <v>76</v>
      </c>
      <c r="B78" s="3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4"/>
        <v>0.78106590724165992</v>
      </c>
      <c r="P78" s="4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x14ac:dyDescent="0.35">
      <c r="A79">
        <v>77</v>
      </c>
      <c r="B79" s="3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4"/>
        <v>0.46947368421052632</v>
      </c>
      <c r="P79" s="4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x14ac:dyDescent="0.35">
      <c r="A80">
        <v>78</v>
      </c>
      <c r="B80" s="3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4"/>
        <v>3.008</v>
      </c>
      <c r="P80" s="4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x14ac:dyDescent="0.35">
      <c r="A81">
        <v>79</v>
      </c>
      <c r="B81" s="3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4"/>
        <v>0.6959861591695502</v>
      </c>
      <c r="P81" s="4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x14ac:dyDescent="0.35">
      <c r="A82">
        <v>80</v>
      </c>
      <c r="B82" s="3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4"/>
        <v>6.374545454545455</v>
      </c>
      <c r="P82" s="4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x14ac:dyDescent="0.35">
      <c r="A83">
        <v>81</v>
      </c>
      <c r="B83" s="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4"/>
        <v>2.253392857142857</v>
      </c>
      <c r="P83" s="4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x14ac:dyDescent="0.35">
      <c r="A84">
        <v>82</v>
      </c>
      <c r="B84" s="3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4"/>
        <v>14.973000000000001</v>
      </c>
      <c r="P84" s="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x14ac:dyDescent="0.35">
      <c r="A85">
        <v>83</v>
      </c>
      <c r="B85" s="3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4"/>
        <v>0.37590225563909774</v>
      </c>
      <c r="P85" s="4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x14ac:dyDescent="0.35">
      <c r="A86">
        <v>84</v>
      </c>
      <c r="B86" s="3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4"/>
        <v>1.3236942675159236</v>
      </c>
      <c r="P86" s="4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x14ac:dyDescent="0.35">
      <c r="A87">
        <v>85</v>
      </c>
      <c r="B87" s="3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4"/>
        <v>1.3122448979591836</v>
      </c>
      <c r="P87" s="4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x14ac:dyDescent="0.35">
      <c r="A88">
        <v>86</v>
      </c>
      <c r="B88" s="3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4"/>
        <v>1.6763513513513513</v>
      </c>
      <c r="P88" s="4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1" x14ac:dyDescent="0.35">
      <c r="A89">
        <v>87</v>
      </c>
      <c r="B89" s="3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4"/>
        <v>0.6198488664987406</v>
      </c>
      <c r="P89" s="4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x14ac:dyDescent="0.35">
      <c r="A90">
        <v>88</v>
      </c>
      <c r="B90" s="3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4"/>
        <v>2.6074999999999999</v>
      </c>
      <c r="P90" s="4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x14ac:dyDescent="0.35">
      <c r="A91">
        <v>89</v>
      </c>
      <c r="B91" s="3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4"/>
        <v>2.5258823529411765</v>
      </c>
      <c r="P91" s="4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x14ac:dyDescent="0.35">
      <c r="A92">
        <v>90</v>
      </c>
      <c r="B92" s="3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4"/>
        <v>0.7861538461538462</v>
      </c>
      <c r="P92" s="4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x14ac:dyDescent="0.35">
      <c r="A93">
        <v>91</v>
      </c>
      <c r="B93" s="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4"/>
        <v>0.48404406999351912</v>
      </c>
      <c r="P93" s="4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1" x14ac:dyDescent="0.35">
      <c r="A94">
        <v>92</v>
      </c>
      <c r="B94" s="3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4"/>
        <v>2.5887500000000001</v>
      </c>
      <c r="P94" s="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x14ac:dyDescent="0.35">
      <c r="A95">
        <v>93</v>
      </c>
      <c r="B95" s="3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4"/>
        <v>0.60548713235294116</v>
      </c>
      <c r="P95" s="4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x14ac:dyDescent="0.35">
      <c r="A96">
        <v>94</v>
      </c>
      <c r="B96" s="3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4"/>
        <v>3.036896551724138</v>
      </c>
      <c r="P96" s="4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1" x14ac:dyDescent="0.35">
      <c r="A97">
        <v>95</v>
      </c>
      <c r="B97" s="3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4"/>
        <v>1.1299999999999999</v>
      </c>
      <c r="P97" s="4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x14ac:dyDescent="0.35">
      <c r="A98">
        <v>96</v>
      </c>
      <c r="B98" s="3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4"/>
        <v>2.1737876614060259</v>
      </c>
      <c r="P98" s="4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x14ac:dyDescent="0.35">
      <c r="A99">
        <v>97</v>
      </c>
      <c r="B99" s="3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4"/>
        <v>9.2669230769230762</v>
      </c>
      <c r="P99" s="4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x14ac:dyDescent="0.35">
      <c r="A100">
        <v>98</v>
      </c>
      <c r="B100" s="3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4"/>
        <v>0.33692229038854804</v>
      </c>
      <c r="P100" s="4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1" x14ac:dyDescent="0.35">
      <c r="A101">
        <v>99</v>
      </c>
      <c r="B101" s="3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4"/>
        <v>1.9672368421052631</v>
      </c>
      <c r="P101" s="4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x14ac:dyDescent="0.35">
      <c r="A102">
        <v>100</v>
      </c>
      <c r="B102" s="3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4"/>
        <v>0.01</v>
      </c>
      <c r="P102" s="4">
        <f t="shared" si="5"/>
        <v>1</v>
      </c>
      <c r="Q102" t="str" cm="1">
        <f t="array" ref="Q102:R102">_xlfn.TEXTSPLIT(N102,"/")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35">
      <c r="A103">
        <v>101</v>
      </c>
      <c r="B103" s="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4"/>
        <v>10.214444444444444</v>
      </c>
      <c r="P103" s="4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x14ac:dyDescent="0.35">
      <c r="A104">
        <v>102</v>
      </c>
      <c r="B104" s="3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4"/>
        <v>2.8167567567567566</v>
      </c>
      <c r="P104" s="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35">
      <c r="A105">
        <v>103</v>
      </c>
      <c r="B105" s="3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4"/>
        <v>0.24610000000000001</v>
      </c>
      <c r="P105" s="4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35">
      <c r="A106">
        <v>104</v>
      </c>
      <c r="B106" s="3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4"/>
        <v>1.4314010067114094</v>
      </c>
      <c r="P106" s="4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35">
      <c r="A107">
        <v>105</v>
      </c>
      <c r="B107" s="3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4"/>
        <v>1.4454411764705883</v>
      </c>
      <c r="P107" s="4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35">
      <c r="A108">
        <v>106</v>
      </c>
      <c r="B108" s="3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4"/>
        <v>3.5912820512820511</v>
      </c>
      <c r="P108" s="4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1" x14ac:dyDescent="0.35">
      <c r="A109">
        <v>107</v>
      </c>
      <c r="B109" s="3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4"/>
        <v>1.8648571428571428</v>
      </c>
      <c r="P109" s="4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1" x14ac:dyDescent="0.35">
      <c r="A110">
        <v>108</v>
      </c>
      <c r="B110" s="3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4"/>
        <v>5.9526666666666666</v>
      </c>
      <c r="P110" s="4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35">
      <c r="A111">
        <v>109</v>
      </c>
      <c r="B111" s="3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4"/>
        <v>0.5921153846153846</v>
      </c>
      <c r="P111" s="4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1" x14ac:dyDescent="0.35">
      <c r="A112">
        <v>110</v>
      </c>
      <c r="B112" s="3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4"/>
        <v>0.14962780898876404</v>
      </c>
      <c r="P112" s="4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35">
      <c r="A113">
        <v>111</v>
      </c>
      <c r="B113" s="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4"/>
        <v>1.1995602605863191</v>
      </c>
      <c r="P113" s="4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35">
      <c r="A114">
        <v>112</v>
      </c>
      <c r="B114" s="3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4"/>
        <v>2.6882978723404256</v>
      </c>
      <c r="P114" s="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35">
      <c r="A115">
        <v>113</v>
      </c>
      <c r="B115" s="3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4"/>
        <v>3.7687878787878786</v>
      </c>
      <c r="P115" s="4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35">
      <c r="A116">
        <v>114</v>
      </c>
      <c r="B116" s="3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4"/>
        <v>7.2715789473684209</v>
      </c>
      <c r="P116" s="4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35">
      <c r="A117">
        <v>115</v>
      </c>
      <c r="B117" s="3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4"/>
        <v>0.87211757648470301</v>
      </c>
      <c r="P117" s="4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1" x14ac:dyDescent="0.35">
      <c r="A118">
        <v>116</v>
      </c>
      <c r="B118" s="3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4"/>
        <v>0.88</v>
      </c>
      <c r="P118" s="4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35">
      <c r="A119">
        <v>117</v>
      </c>
      <c r="B119" s="3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4"/>
        <v>1.7393877551020409</v>
      </c>
      <c r="P119" s="4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35">
      <c r="A120">
        <v>118</v>
      </c>
      <c r="B120" s="3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4"/>
        <v>1.1761111111111111</v>
      </c>
      <c r="P120" s="4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1" x14ac:dyDescent="0.35">
      <c r="A121">
        <v>119</v>
      </c>
      <c r="B121" s="3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4"/>
        <v>2.1496</v>
      </c>
      <c r="P121" s="4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35">
      <c r="A122">
        <v>120</v>
      </c>
      <c r="B122" s="3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4"/>
        <v>1.4949667110519307</v>
      </c>
      <c r="P122" s="4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35">
      <c r="A123">
        <v>121</v>
      </c>
      <c r="B123" s="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4"/>
        <v>2.1933995584988963</v>
      </c>
      <c r="P123" s="4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35">
      <c r="A124">
        <v>122</v>
      </c>
      <c r="B124" s="3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4"/>
        <v>0.64367690058479532</v>
      </c>
      <c r="P124" s="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x14ac:dyDescent="0.35">
      <c r="A125">
        <v>123</v>
      </c>
      <c r="B125" s="3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4"/>
        <v>0.18622397298818233</v>
      </c>
      <c r="P125" s="4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x14ac:dyDescent="0.35">
      <c r="A126">
        <v>124</v>
      </c>
      <c r="B126" s="3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4"/>
        <v>3.6776923076923076</v>
      </c>
      <c r="P126" s="4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35">
      <c r="A127">
        <v>125</v>
      </c>
      <c r="B127" s="3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4"/>
        <v>1.5990566037735849</v>
      </c>
      <c r="P127" s="4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35">
      <c r="A128">
        <v>126</v>
      </c>
      <c r="B128" s="3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4"/>
        <v>0.38633185349611543</v>
      </c>
      <c r="P128" s="4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35">
      <c r="A129">
        <v>127</v>
      </c>
      <c r="B129" s="3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4"/>
        <v>0.51421511627906979</v>
      </c>
      <c r="P129" s="4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35">
      <c r="A130">
        <v>128</v>
      </c>
      <c r="B130" s="3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4"/>
        <v>0.60334277620396604</v>
      </c>
      <c r="P130" s="4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35">
      <c r="A131">
        <v>129</v>
      </c>
      <c r="B131" s="3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8">E131/D131</f>
        <v>3.2026936026936029E-2</v>
      </c>
      <c r="P131" s="4">
        <f t="shared" ref="P131:P194" si="9">E131/G131</f>
        <v>86.472727272727269</v>
      </c>
      <c r="Q131" t="str" cm="1">
        <f t="array" ref="Q131:R131">_xlfn.TEXTSPLIT(N131,"/")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35">
      <c r="A132">
        <v>130</v>
      </c>
      <c r="B132" s="3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8"/>
        <v>1.5546875</v>
      </c>
      <c r="P132" s="4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1" x14ac:dyDescent="0.35">
      <c r="A133">
        <v>131</v>
      </c>
      <c r="B133" s="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8"/>
        <v>1.0085974499089254</v>
      </c>
      <c r="P133" s="4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x14ac:dyDescent="0.35">
      <c r="A134">
        <v>132</v>
      </c>
      <c r="B134" s="3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8"/>
        <v>1.1618181818181819</v>
      </c>
      <c r="P134" s="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x14ac:dyDescent="0.35">
      <c r="A135">
        <v>133</v>
      </c>
      <c r="B135" s="3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8"/>
        <v>3.1077777777777778</v>
      </c>
      <c r="P135" s="4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35">
      <c r="A136">
        <v>134</v>
      </c>
      <c r="B136" s="3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8"/>
        <v>0.89736683417085428</v>
      </c>
      <c r="P136" s="4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35">
      <c r="A137">
        <v>135</v>
      </c>
      <c r="B137" s="3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8"/>
        <v>0.71272727272727276</v>
      </c>
      <c r="P137" s="4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x14ac:dyDescent="0.35">
      <c r="A138">
        <v>136</v>
      </c>
      <c r="B138" s="3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8"/>
        <v>3.2862318840579711E-2</v>
      </c>
      <c r="P138" s="4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35">
      <c r="A139">
        <v>137</v>
      </c>
      <c r="B139" s="3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8"/>
        <v>2.617777777777778</v>
      </c>
      <c r="P139" s="4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1" x14ac:dyDescent="0.35">
      <c r="A140">
        <v>138</v>
      </c>
      <c r="B140" s="3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8"/>
        <v>0.96</v>
      </c>
      <c r="P140" s="4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35">
      <c r="A141">
        <v>139</v>
      </c>
      <c r="B141" s="3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8"/>
        <v>0.20896851248642778</v>
      </c>
      <c r="P141" s="4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1" x14ac:dyDescent="0.35">
      <c r="A142">
        <v>140</v>
      </c>
      <c r="B142" s="3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8"/>
        <v>2.2316363636363636</v>
      </c>
      <c r="P142" s="4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x14ac:dyDescent="0.35">
      <c r="A143">
        <v>141</v>
      </c>
      <c r="B143" s="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8"/>
        <v>1.0159097978227061</v>
      </c>
      <c r="P143" s="4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1" x14ac:dyDescent="0.35">
      <c r="A144">
        <v>142</v>
      </c>
      <c r="B144" s="3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8"/>
        <v>2.3003999999999998</v>
      </c>
      <c r="P144" s="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35">
      <c r="A145">
        <v>143</v>
      </c>
      <c r="B145" s="3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8"/>
        <v>1.355925925925926</v>
      </c>
      <c r="P145" s="4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35">
      <c r="A146">
        <v>144</v>
      </c>
      <c r="B146" s="3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8"/>
        <v>1.2909999999999999</v>
      </c>
      <c r="P146" s="4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35">
      <c r="A147">
        <v>145</v>
      </c>
      <c r="B147" s="3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8"/>
        <v>2.3651200000000001</v>
      </c>
      <c r="P147" s="4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1" x14ac:dyDescent="0.35">
      <c r="A148">
        <v>146</v>
      </c>
      <c r="B148" s="3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8"/>
        <v>0.17249999999999999</v>
      </c>
      <c r="P148" s="4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1" x14ac:dyDescent="0.35">
      <c r="A149">
        <v>147</v>
      </c>
      <c r="B149" s="3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8"/>
        <v>1.1249397590361445</v>
      </c>
      <c r="P149" s="4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35">
      <c r="A150">
        <v>148</v>
      </c>
      <c r="B150" s="3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8"/>
        <v>1.2102150537634409</v>
      </c>
      <c r="P150" s="4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35">
      <c r="A151">
        <v>149</v>
      </c>
      <c r="B151" s="3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8"/>
        <v>2.1987096774193549</v>
      </c>
      <c r="P151" s="4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x14ac:dyDescent="0.35">
      <c r="A152">
        <v>150</v>
      </c>
      <c r="B152" s="3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8"/>
        <v>0.01</v>
      </c>
      <c r="P152" s="4">
        <f t="shared" si="9"/>
        <v>1</v>
      </c>
      <c r="Q152" t="str" cm="1">
        <f t="array" ref="Q152:R152">_xlfn.TEXTSPLIT(N152,"/")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x14ac:dyDescent="0.35">
      <c r="A153">
        <v>151</v>
      </c>
      <c r="B153" s="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8"/>
        <v>0.64166909620991253</v>
      </c>
      <c r="P153" s="4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35">
      <c r="A154">
        <v>152</v>
      </c>
      <c r="B154" s="3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8"/>
        <v>4.2306746987951804</v>
      </c>
      <c r="P154" s="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x14ac:dyDescent="0.35">
      <c r="A155">
        <v>153</v>
      </c>
      <c r="B155" s="3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8"/>
        <v>0.92984160506863778</v>
      </c>
      <c r="P155" s="4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35">
      <c r="A156">
        <v>154</v>
      </c>
      <c r="B156" s="3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8"/>
        <v>0.58756567425569173</v>
      </c>
      <c r="P156" s="4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35">
      <c r="A157">
        <v>155</v>
      </c>
      <c r="B157" s="3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8"/>
        <v>0.65022222222222226</v>
      </c>
      <c r="P157" s="4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35">
      <c r="A158">
        <v>156</v>
      </c>
      <c r="B158" s="3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8"/>
        <v>0.73939560439560437</v>
      </c>
      <c r="P158" s="4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35">
      <c r="A159">
        <v>157</v>
      </c>
      <c r="B159" s="3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8"/>
        <v>0.52666666666666662</v>
      </c>
      <c r="P159" s="4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x14ac:dyDescent="0.35">
      <c r="A160">
        <v>158</v>
      </c>
      <c r="B160" s="3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8"/>
        <v>2.2095238095238097</v>
      </c>
      <c r="P160" s="4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x14ac:dyDescent="0.35">
      <c r="A161">
        <v>159</v>
      </c>
      <c r="B161" s="3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8"/>
        <v>1.0001150627615063</v>
      </c>
      <c r="P161" s="4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35">
      <c r="A162">
        <v>160</v>
      </c>
      <c r="B162" s="3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8"/>
        <v>1.6231249999999999</v>
      </c>
      <c r="P162" s="4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1" x14ac:dyDescent="0.35">
      <c r="A163">
        <v>161</v>
      </c>
      <c r="B163" s="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8"/>
        <v>0.78181818181818186</v>
      </c>
      <c r="P163" s="4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1" x14ac:dyDescent="0.35">
      <c r="A164">
        <v>162</v>
      </c>
      <c r="B164" s="3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8"/>
        <v>1.4973770491803278</v>
      </c>
      <c r="P164" s="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x14ac:dyDescent="0.35">
      <c r="A165">
        <v>163</v>
      </c>
      <c r="B165" s="3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8"/>
        <v>2.5325714285714285</v>
      </c>
      <c r="P165" s="4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x14ac:dyDescent="0.35">
      <c r="A166">
        <v>164</v>
      </c>
      <c r="B166" s="3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8"/>
        <v>1.0016943521594683</v>
      </c>
      <c r="P166" s="4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35">
      <c r="A167">
        <v>165</v>
      </c>
      <c r="B167" s="3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8"/>
        <v>1.2199004424778761</v>
      </c>
      <c r="P167" s="4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35">
      <c r="A168">
        <v>166</v>
      </c>
      <c r="B168" s="3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8"/>
        <v>1.3713265306122449</v>
      </c>
      <c r="P168" s="4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x14ac:dyDescent="0.35">
      <c r="A169">
        <v>167</v>
      </c>
      <c r="B169" s="3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8"/>
        <v>4.155384615384615</v>
      </c>
      <c r="P169" s="4">
        <f t="shared" si="9"/>
        <v>74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35">
      <c r="A170">
        <v>168</v>
      </c>
      <c r="B170" s="3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8"/>
        <v>0.3130913348946136</v>
      </c>
      <c r="P170" s="4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x14ac:dyDescent="0.35">
      <c r="A171">
        <v>169</v>
      </c>
      <c r="B171" s="3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8"/>
        <v>4.240815450643777</v>
      </c>
      <c r="P171" s="4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35">
      <c r="A172">
        <v>170</v>
      </c>
      <c r="B172" s="3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8"/>
        <v>2.9388623072833599E-2</v>
      </c>
      <c r="P172" s="4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1" x14ac:dyDescent="0.35">
      <c r="A173">
        <v>171</v>
      </c>
      <c r="B173" s="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8"/>
        <v>0.1063265306122449</v>
      </c>
      <c r="P173" s="4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35">
      <c r="A174">
        <v>172</v>
      </c>
      <c r="B174" s="3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8"/>
        <v>0.82874999999999999</v>
      </c>
      <c r="P174" s="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35">
      <c r="A175">
        <v>173</v>
      </c>
      <c r="B175" s="3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8"/>
        <v>1.6301447776628748</v>
      </c>
      <c r="P175" s="4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35">
      <c r="A176">
        <v>174</v>
      </c>
      <c r="B176" s="3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8"/>
        <v>8.9466666666666672</v>
      </c>
      <c r="P176" s="4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35">
      <c r="A177">
        <v>175</v>
      </c>
      <c r="B177" s="3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8"/>
        <v>0.26191501103752757</v>
      </c>
      <c r="P177" s="4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1" x14ac:dyDescent="0.35">
      <c r="A178">
        <v>176</v>
      </c>
      <c r="B178" s="3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8"/>
        <v>0.74834782608695649</v>
      </c>
      <c r="P178" s="4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35">
      <c r="A179">
        <v>177</v>
      </c>
      <c r="B179" s="3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8"/>
        <v>4.1647680412371137</v>
      </c>
      <c r="P179" s="4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x14ac:dyDescent="0.35">
      <c r="A180">
        <v>178</v>
      </c>
      <c r="B180" s="3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8"/>
        <v>0.96208333333333329</v>
      </c>
      <c r="P180" s="4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1" x14ac:dyDescent="0.35">
      <c r="A181">
        <v>179</v>
      </c>
      <c r="B181" s="3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8"/>
        <v>3.5771910112359548</v>
      </c>
      <c r="P181" s="4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35">
      <c r="A182">
        <v>180</v>
      </c>
      <c r="B182" s="3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8"/>
        <v>3.0845714285714285</v>
      </c>
      <c r="P182" s="4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35">
      <c r="A183">
        <v>181</v>
      </c>
      <c r="B183" s="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8"/>
        <v>0.61802325581395345</v>
      </c>
      <c r="P183" s="4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1" x14ac:dyDescent="0.35">
      <c r="A184">
        <v>182</v>
      </c>
      <c r="B184" s="3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8"/>
        <v>7.2232472324723247</v>
      </c>
      <c r="P184" s="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1" x14ac:dyDescent="0.35">
      <c r="A185">
        <v>183</v>
      </c>
      <c r="B185" s="3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8"/>
        <v>0.69117647058823528</v>
      </c>
      <c r="P185" s="4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35">
      <c r="A186">
        <v>184</v>
      </c>
      <c r="B186" s="3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8"/>
        <v>2.9305555555555554</v>
      </c>
      <c r="P186" s="4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35">
      <c r="A187">
        <v>185</v>
      </c>
      <c r="B187" s="3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8"/>
        <v>0.71799999999999997</v>
      </c>
      <c r="P187" s="4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35">
      <c r="A188">
        <v>186</v>
      </c>
      <c r="B188" s="3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8"/>
        <v>0.31934684684684683</v>
      </c>
      <c r="P188" s="4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35">
      <c r="A189">
        <v>187</v>
      </c>
      <c r="B189" s="3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8"/>
        <v>2.2987375415282392</v>
      </c>
      <c r="P189" s="4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x14ac:dyDescent="0.35">
      <c r="A190">
        <v>188</v>
      </c>
      <c r="B190" s="3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8"/>
        <v>0.3201219512195122</v>
      </c>
      <c r="P190" s="4">
        <f t="shared" si="9"/>
        <v>75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x14ac:dyDescent="0.35">
      <c r="A191">
        <v>189</v>
      </c>
      <c r="B191" s="3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8"/>
        <v>0.23525352848928385</v>
      </c>
      <c r="P191" s="4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x14ac:dyDescent="0.35">
      <c r="A192">
        <v>190</v>
      </c>
      <c r="B192" s="3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8"/>
        <v>0.68594594594594593</v>
      </c>
      <c r="P192" s="4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35">
      <c r="A193">
        <v>191</v>
      </c>
      <c r="B193" s="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8"/>
        <v>0.37952380952380954</v>
      </c>
      <c r="P193" s="4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35">
      <c r="A194">
        <v>192</v>
      </c>
      <c r="B194" s="3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8"/>
        <v>0.19992957746478873</v>
      </c>
      <c r="P194" s="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35">
      <c r="A195">
        <v>193</v>
      </c>
      <c r="B195" s="3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2">E195/D195</f>
        <v>0.45636363636363636</v>
      </c>
      <c r="P195" s="4">
        <f t="shared" ref="P195:P258" si="13">E195/G195</f>
        <v>46.338461538461537</v>
      </c>
      <c r="Q195" t="str" cm="1">
        <f t="array" ref="Q195:R195">_xlfn.TEXTSPLIT(N195,"/")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35">
      <c r="A196">
        <v>194</v>
      </c>
      <c r="B196" s="3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2"/>
        <v>1.227605633802817</v>
      </c>
      <c r="P196" s="4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35">
      <c r="A197">
        <v>195</v>
      </c>
      <c r="B197" s="3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2"/>
        <v>3.61753164556962</v>
      </c>
      <c r="P197" s="4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35">
      <c r="A198">
        <v>196</v>
      </c>
      <c r="B198" s="3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2"/>
        <v>0.63146341463414635</v>
      </c>
      <c r="P198" s="4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35">
      <c r="A199">
        <v>197</v>
      </c>
      <c r="B199" s="3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2"/>
        <v>2.9820475319926874</v>
      </c>
      <c r="P199" s="4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35">
      <c r="A200">
        <v>198</v>
      </c>
      <c r="B200" s="3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2"/>
        <v>9.5585443037974685E-2</v>
      </c>
      <c r="P200" s="4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35">
      <c r="A201">
        <v>199</v>
      </c>
      <c r="B201" s="3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2"/>
        <v>0.5377777777777778</v>
      </c>
      <c r="P201" s="4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35">
      <c r="A202">
        <v>200</v>
      </c>
      <c r="B202" s="3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2"/>
        <v>0.02</v>
      </c>
      <c r="P202" s="4">
        <f t="shared" si="13"/>
        <v>2</v>
      </c>
      <c r="Q202" t="str" cm="1">
        <f t="array" ref="Q202:R202">_xlfn.TEXTSPLIT(N202,"/")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35">
      <c r="A203">
        <v>201</v>
      </c>
      <c r="B203" s="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2"/>
        <v>6.8119047619047617</v>
      </c>
      <c r="P203" s="4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35">
      <c r="A204">
        <v>202</v>
      </c>
      <c r="B204" s="3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2"/>
        <v>0.78831325301204824</v>
      </c>
      <c r="P204" s="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1" x14ac:dyDescent="0.35">
      <c r="A205">
        <v>203</v>
      </c>
      <c r="B205" s="3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2"/>
        <v>1.3440792216817234</v>
      </c>
      <c r="P205" s="4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x14ac:dyDescent="0.35">
      <c r="A206">
        <v>204</v>
      </c>
      <c r="B206" s="3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2"/>
        <v>3.372E-2</v>
      </c>
      <c r="P206" s="4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35">
      <c r="A207">
        <v>205</v>
      </c>
      <c r="B207" s="3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2"/>
        <v>4.3184615384615386</v>
      </c>
      <c r="P207" s="4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35">
      <c r="A208">
        <v>206</v>
      </c>
      <c r="B208" s="3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2"/>
        <v>0.38844444444444443</v>
      </c>
      <c r="P208" s="4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1" x14ac:dyDescent="0.35">
      <c r="A209">
        <v>207</v>
      </c>
      <c r="B209" s="3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2"/>
        <v>4.2569999999999997</v>
      </c>
      <c r="P209" s="4">
        <f t="shared" si="13"/>
        <v>99</v>
      </c>
      <c r="Q209" t="str" cm="1">
        <f t="array" ref="Q209:R209">_xlfn.TEXTSPLIT(N209,"/")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35">
      <c r="A210">
        <v>208</v>
      </c>
      <c r="B210" s="3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2"/>
        <v>1.0112239715591671</v>
      </c>
      <c r="P210" s="4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x14ac:dyDescent="0.35">
      <c r="A211">
        <v>209</v>
      </c>
      <c r="B211" s="3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2"/>
        <v>0.21188688946015424</v>
      </c>
      <c r="P211" s="4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35">
      <c r="A212">
        <v>210</v>
      </c>
      <c r="B212" s="3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2"/>
        <v>0.67425531914893622</v>
      </c>
      <c r="P212" s="4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1" x14ac:dyDescent="0.35">
      <c r="A213">
        <v>211</v>
      </c>
      <c r="B213" s="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2"/>
        <v>0.9492337164750958</v>
      </c>
      <c r="P213" s="4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1" x14ac:dyDescent="0.35">
      <c r="A214">
        <v>212</v>
      </c>
      <c r="B214" s="3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2"/>
        <v>1.5185185185185186</v>
      </c>
      <c r="P214" s="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1" x14ac:dyDescent="0.35">
      <c r="A215">
        <v>213</v>
      </c>
      <c r="B215" s="3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2"/>
        <v>1.9516382252559727</v>
      </c>
      <c r="P215" s="4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x14ac:dyDescent="0.35">
      <c r="A216">
        <v>214</v>
      </c>
      <c r="B216" s="3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2"/>
        <v>10.231428571428571</v>
      </c>
      <c r="P216" s="4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35">
      <c r="A217">
        <v>215</v>
      </c>
      <c r="B217" s="3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2"/>
        <v>3.8418367346938778E-2</v>
      </c>
      <c r="P217" s="4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x14ac:dyDescent="0.35">
      <c r="A218">
        <v>216</v>
      </c>
      <c r="B218" s="3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2"/>
        <v>1.5507066557107643</v>
      </c>
      <c r="P218" s="4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x14ac:dyDescent="0.35">
      <c r="A219">
        <v>217</v>
      </c>
      <c r="B219" s="3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2"/>
        <v>0.44753477588871715</v>
      </c>
      <c r="P219" s="4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35">
      <c r="A220">
        <v>218</v>
      </c>
      <c r="B220" s="3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2"/>
        <v>2.1594736842105262</v>
      </c>
      <c r="P220" s="4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x14ac:dyDescent="0.35">
      <c r="A221">
        <v>219</v>
      </c>
      <c r="B221" s="3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2"/>
        <v>3.3212709832134291</v>
      </c>
      <c r="P221" s="4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35">
      <c r="A222">
        <v>220</v>
      </c>
      <c r="B222" s="3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2"/>
        <v>8.4430379746835441E-2</v>
      </c>
      <c r="P222" s="4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1" x14ac:dyDescent="0.35">
      <c r="A223">
        <v>221</v>
      </c>
      <c r="B223" s="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2"/>
        <v>0.9862551440329218</v>
      </c>
      <c r="P223" s="4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35">
      <c r="A224">
        <v>222</v>
      </c>
      <c r="B224" s="3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2"/>
        <v>1.3797916666666667</v>
      </c>
      <c r="P224" s="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35">
      <c r="A225">
        <v>223</v>
      </c>
      <c r="B225" s="3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2"/>
        <v>0.93810996563573879</v>
      </c>
      <c r="P225" s="4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35">
      <c r="A226">
        <v>224</v>
      </c>
      <c r="B226" s="3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2"/>
        <v>4.0363930885529156</v>
      </c>
      <c r="P226" s="4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x14ac:dyDescent="0.35">
      <c r="A227">
        <v>225</v>
      </c>
      <c r="B227" s="3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2"/>
        <v>2.6017404129793511</v>
      </c>
      <c r="P227" s="4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35">
      <c r="A228">
        <v>226</v>
      </c>
      <c r="B228" s="3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2"/>
        <v>3.6663333333333332</v>
      </c>
      <c r="P228" s="4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35">
      <c r="A229">
        <v>227</v>
      </c>
      <c r="B229" s="3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2"/>
        <v>1.687208538587849</v>
      </c>
      <c r="P229" s="4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35">
      <c r="A230">
        <v>228</v>
      </c>
      <c r="B230" s="3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2"/>
        <v>1.1990717911530093</v>
      </c>
      <c r="P230" s="4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35">
      <c r="A231">
        <v>229</v>
      </c>
      <c r="B231" s="3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2"/>
        <v>1.936892523364486</v>
      </c>
      <c r="P231" s="4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35">
      <c r="A232">
        <v>230</v>
      </c>
      <c r="B232" s="3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2"/>
        <v>4.2016666666666671</v>
      </c>
      <c r="P232" s="4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x14ac:dyDescent="0.35">
      <c r="A233">
        <v>231</v>
      </c>
      <c r="B233" s="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2"/>
        <v>0.76708333333333334</v>
      </c>
      <c r="P233" s="4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35">
      <c r="A234">
        <v>232</v>
      </c>
      <c r="B234" s="3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2"/>
        <v>1.7126470588235294</v>
      </c>
      <c r="P234" s="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35">
      <c r="A235">
        <v>233</v>
      </c>
      <c r="B235" s="3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2"/>
        <v>1.5789473684210527</v>
      </c>
      <c r="P235" s="4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35">
      <c r="A236">
        <v>234</v>
      </c>
      <c r="B236" s="3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2"/>
        <v>1.0908</v>
      </c>
      <c r="P236" s="4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1" x14ac:dyDescent="0.35">
      <c r="A237">
        <v>235</v>
      </c>
      <c r="B237" s="3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2"/>
        <v>0.41732558139534881</v>
      </c>
      <c r="P237" s="4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x14ac:dyDescent="0.35">
      <c r="A238">
        <v>236</v>
      </c>
      <c r="B238" s="3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2"/>
        <v>0.10944303797468355</v>
      </c>
      <c r="P238" s="4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1" x14ac:dyDescent="0.35">
      <c r="A239">
        <v>237</v>
      </c>
      <c r="B239" s="3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2"/>
        <v>1.593763440860215</v>
      </c>
      <c r="P239" s="4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35">
      <c r="A240">
        <v>238</v>
      </c>
      <c r="B240" s="3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2"/>
        <v>4.2241666666666671</v>
      </c>
      <c r="P240" s="4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1" x14ac:dyDescent="0.35">
      <c r="A241">
        <v>239</v>
      </c>
      <c r="B241" s="3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2"/>
        <v>0.97718749999999999</v>
      </c>
      <c r="P241" s="4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35">
      <c r="A242">
        <v>240</v>
      </c>
      <c r="B242" s="3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2"/>
        <v>4.1878911564625847</v>
      </c>
      <c r="P242" s="4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35">
      <c r="A243">
        <v>241</v>
      </c>
      <c r="B243" s="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2"/>
        <v>1.0191632047477746</v>
      </c>
      <c r="P243" s="4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35">
      <c r="A244">
        <v>242</v>
      </c>
      <c r="B244" s="3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2"/>
        <v>1.2772619047619047</v>
      </c>
      <c r="P244" s="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1" x14ac:dyDescent="0.35">
      <c r="A245">
        <v>243</v>
      </c>
      <c r="B245" s="3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2"/>
        <v>4.4521739130434783</v>
      </c>
      <c r="P245" s="4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1" x14ac:dyDescent="0.35">
      <c r="A246">
        <v>244</v>
      </c>
      <c r="B246" s="3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2"/>
        <v>5.6971428571428575</v>
      </c>
      <c r="P246" s="4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35">
      <c r="A247">
        <v>245</v>
      </c>
      <c r="B247" s="3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2"/>
        <v>5.0934482758620687</v>
      </c>
      <c r="P247" s="4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35">
      <c r="A248">
        <v>246</v>
      </c>
      <c r="B248" s="3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2"/>
        <v>3.2553333333333332</v>
      </c>
      <c r="P248" s="4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35">
      <c r="A249">
        <v>247</v>
      </c>
      <c r="B249" s="3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2"/>
        <v>9.3261616161616168</v>
      </c>
      <c r="P249" s="4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x14ac:dyDescent="0.35">
      <c r="A250">
        <v>248</v>
      </c>
      <c r="B250" s="3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2"/>
        <v>2.1133870967741935</v>
      </c>
      <c r="P250" s="4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x14ac:dyDescent="0.35">
      <c r="A251">
        <v>249</v>
      </c>
      <c r="B251" s="3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2"/>
        <v>2.7332520325203253</v>
      </c>
      <c r="P251" s="4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x14ac:dyDescent="0.35">
      <c r="A252">
        <v>250</v>
      </c>
      <c r="B252" s="3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2"/>
        <v>0.03</v>
      </c>
      <c r="P252" s="4">
        <f t="shared" si="13"/>
        <v>3</v>
      </c>
      <c r="Q252" t="str" cm="1">
        <f t="array" ref="Q252:R252">_xlfn.TEXTSPLIT(N252,"/")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x14ac:dyDescent="0.35">
      <c r="A253">
        <v>251</v>
      </c>
      <c r="B253" s="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2"/>
        <v>0.54084507042253516</v>
      </c>
      <c r="P253" s="4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1" x14ac:dyDescent="0.35">
      <c r="A254">
        <v>252</v>
      </c>
      <c r="B254" s="3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2"/>
        <v>6.2629999999999999</v>
      </c>
      <c r="P254" s="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35">
      <c r="A255">
        <v>253</v>
      </c>
      <c r="B255" s="3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2"/>
        <v>0.8902139917695473</v>
      </c>
      <c r="P255" s="4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1" x14ac:dyDescent="0.35">
      <c r="A256">
        <v>254</v>
      </c>
      <c r="B256" s="3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2"/>
        <v>1.8489130434782608</v>
      </c>
      <c r="P256" s="4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1" x14ac:dyDescent="0.35">
      <c r="A257">
        <v>255</v>
      </c>
      <c r="B257" s="3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2"/>
        <v>1.2016770186335404</v>
      </c>
      <c r="P257" s="4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x14ac:dyDescent="0.35">
      <c r="A258">
        <v>256</v>
      </c>
      <c r="B258" s="3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2"/>
        <v>0.23390243902439026</v>
      </c>
      <c r="P258" s="4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x14ac:dyDescent="0.35">
      <c r="A259">
        <v>257</v>
      </c>
      <c r="B259" s="3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16">E259/D259</f>
        <v>1.46</v>
      </c>
      <c r="P259" s="4">
        <f t="shared" ref="P259:P322" si="17">E259/G259</f>
        <v>90.456521739130437</v>
      </c>
      <c r="Q259" t="str" cm="1">
        <f t="array" ref="Q259:R259">_xlfn.TEXTSPLIT(N259,"/")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35">
      <c r="A260">
        <v>258</v>
      </c>
      <c r="B260" s="3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16"/>
        <v>2.6848000000000001</v>
      </c>
      <c r="P260" s="4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1" x14ac:dyDescent="0.35">
      <c r="A261">
        <v>259</v>
      </c>
      <c r="B261" s="3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6"/>
        <v>5.9749999999999996</v>
      </c>
      <c r="P261" s="4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x14ac:dyDescent="0.35">
      <c r="A262">
        <v>260</v>
      </c>
      <c r="B262" s="3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6"/>
        <v>1.5769841269841269</v>
      </c>
      <c r="P262" s="4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1" x14ac:dyDescent="0.35">
      <c r="A263">
        <v>261</v>
      </c>
      <c r="B263" s="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6"/>
        <v>0.31201660735468567</v>
      </c>
      <c r="P263" s="4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35">
      <c r="A264">
        <v>262</v>
      </c>
      <c r="B264" s="3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6"/>
        <v>3.1341176470588237</v>
      </c>
      <c r="P264" s="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35">
      <c r="A265">
        <v>263</v>
      </c>
      <c r="B265" s="3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6"/>
        <v>3.7089655172413791</v>
      </c>
      <c r="P265" s="4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x14ac:dyDescent="0.35">
      <c r="A266">
        <v>264</v>
      </c>
      <c r="B266" s="3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6"/>
        <v>3.6266447368421053</v>
      </c>
      <c r="P266" s="4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x14ac:dyDescent="0.35">
      <c r="A267">
        <v>265</v>
      </c>
      <c r="B267" s="3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6"/>
        <v>1.2308163265306122</v>
      </c>
      <c r="P267" s="4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x14ac:dyDescent="0.35">
      <c r="A268">
        <v>266</v>
      </c>
      <c r="B268" s="3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6"/>
        <v>0.76766756032171579</v>
      </c>
      <c r="P268" s="4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x14ac:dyDescent="0.35">
      <c r="A269">
        <v>267</v>
      </c>
      <c r="B269" s="3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6"/>
        <v>2.3362012987012988</v>
      </c>
      <c r="P269" s="4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x14ac:dyDescent="0.35">
      <c r="A270">
        <v>268</v>
      </c>
      <c r="B270" s="3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6"/>
        <v>1.8053333333333332</v>
      </c>
      <c r="P270" s="4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x14ac:dyDescent="0.35">
      <c r="A271">
        <v>269</v>
      </c>
      <c r="B271" s="3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6"/>
        <v>2.5262857142857142</v>
      </c>
      <c r="P271" s="4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x14ac:dyDescent="0.35">
      <c r="A272">
        <v>270</v>
      </c>
      <c r="B272" s="3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6"/>
        <v>0.27176538240368026</v>
      </c>
      <c r="P272" s="4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1" x14ac:dyDescent="0.35">
      <c r="A273">
        <v>271</v>
      </c>
      <c r="B273" s="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6"/>
        <v>1.2706571242680547E-2</v>
      </c>
      <c r="P273" s="4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x14ac:dyDescent="0.35">
      <c r="A274">
        <v>272</v>
      </c>
      <c r="B274" s="3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6"/>
        <v>3.0400978473581213</v>
      </c>
      <c r="P274" s="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35">
      <c r="A275">
        <v>273</v>
      </c>
      <c r="B275" s="3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6"/>
        <v>1.3723076923076922</v>
      </c>
      <c r="P275" s="4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1" x14ac:dyDescent="0.35">
      <c r="A276">
        <v>274</v>
      </c>
      <c r="B276" s="3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6"/>
        <v>0.32208333333333333</v>
      </c>
      <c r="P276" s="4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1" x14ac:dyDescent="0.35">
      <c r="A277">
        <v>275</v>
      </c>
      <c r="B277" s="3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6"/>
        <v>2.4151282051282053</v>
      </c>
      <c r="P277" s="4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35">
      <c r="A278">
        <v>276</v>
      </c>
      <c r="B278" s="3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6"/>
        <v>0.96799999999999997</v>
      </c>
      <c r="P278" s="4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1" x14ac:dyDescent="0.35">
      <c r="A279">
        <v>277</v>
      </c>
      <c r="B279" s="3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6"/>
        <v>10.664285714285715</v>
      </c>
      <c r="P279" s="4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35">
      <c r="A280">
        <v>278</v>
      </c>
      <c r="B280" s="3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6"/>
        <v>3.2588888888888889</v>
      </c>
      <c r="P280" s="4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x14ac:dyDescent="0.35">
      <c r="A281">
        <v>279</v>
      </c>
      <c r="B281" s="3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6"/>
        <v>1.7070000000000001</v>
      </c>
      <c r="P281" s="4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1" x14ac:dyDescent="0.35">
      <c r="A282">
        <v>280</v>
      </c>
      <c r="B282" s="3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6"/>
        <v>5.8144</v>
      </c>
      <c r="P282" s="4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x14ac:dyDescent="0.35">
      <c r="A283">
        <v>281</v>
      </c>
      <c r="B283" s="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6"/>
        <v>0.91520972644376897</v>
      </c>
      <c r="P283" s="4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x14ac:dyDescent="0.35">
      <c r="A284">
        <v>282</v>
      </c>
      <c r="B284" s="3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6"/>
        <v>1.0804761904761904</v>
      </c>
      <c r="P284" s="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1" x14ac:dyDescent="0.35">
      <c r="A285">
        <v>283</v>
      </c>
      <c r="B285" s="3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6"/>
        <v>0.18728395061728395</v>
      </c>
      <c r="P285" s="4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35">
      <c r="A286">
        <v>284</v>
      </c>
      <c r="B286" s="3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6"/>
        <v>0.83193877551020412</v>
      </c>
      <c r="P286" s="4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35">
      <c r="A287">
        <v>285</v>
      </c>
      <c r="B287" s="3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6"/>
        <v>7.0633333333333335</v>
      </c>
      <c r="P287" s="4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35">
      <c r="A288">
        <v>286</v>
      </c>
      <c r="B288" s="3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6"/>
        <v>0.17446030330062445</v>
      </c>
      <c r="P288" s="4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x14ac:dyDescent="0.35">
      <c r="A289">
        <v>287</v>
      </c>
      <c r="B289" s="3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6"/>
        <v>2.0973015873015872</v>
      </c>
      <c r="P289" s="4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35">
      <c r="A290">
        <v>288</v>
      </c>
      <c r="B290" s="3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6"/>
        <v>0.97785714285714287</v>
      </c>
      <c r="P290" s="4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35">
      <c r="A291">
        <v>289</v>
      </c>
      <c r="B291" s="3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6"/>
        <v>16.842500000000001</v>
      </c>
      <c r="P291" s="4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35">
      <c r="A292">
        <v>290</v>
      </c>
      <c r="B292" s="3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6"/>
        <v>0.54402135231316728</v>
      </c>
      <c r="P292" s="4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35">
      <c r="A293">
        <v>291</v>
      </c>
      <c r="B293" s="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6"/>
        <v>4.5661111111111108</v>
      </c>
      <c r="P293" s="4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35">
      <c r="A294">
        <v>292</v>
      </c>
      <c r="B294" s="3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6"/>
        <v>9.8219178082191785E-2</v>
      </c>
      <c r="P294" s="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35">
      <c r="A295">
        <v>293</v>
      </c>
      <c r="B295" s="3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6"/>
        <v>0.16384615384615384</v>
      </c>
      <c r="P295" s="4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35">
      <c r="A296">
        <v>294</v>
      </c>
      <c r="B296" s="3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6"/>
        <v>13.396666666666667</v>
      </c>
      <c r="P296" s="4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1" x14ac:dyDescent="0.35">
      <c r="A297">
        <v>295</v>
      </c>
      <c r="B297" s="3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6"/>
        <v>0.35650077760497667</v>
      </c>
      <c r="P297" s="4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1" x14ac:dyDescent="0.35">
      <c r="A298">
        <v>296</v>
      </c>
      <c r="B298" s="3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6"/>
        <v>0.54950819672131146</v>
      </c>
      <c r="P298" s="4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x14ac:dyDescent="0.35">
      <c r="A299">
        <v>297</v>
      </c>
      <c r="B299" s="3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6"/>
        <v>0.94236111111111109</v>
      </c>
      <c r="P299" s="4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x14ac:dyDescent="0.35">
      <c r="A300">
        <v>298</v>
      </c>
      <c r="B300" s="3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6"/>
        <v>1.4391428571428571</v>
      </c>
      <c r="P300" s="4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1" x14ac:dyDescent="0.35">
      <c r="A301">
        <v>299</v>
      </c>
      <c r="B301" s="3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6"/>
        <v>0.51421052631578945</v>
      </c>
      <c r="P301" s="4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x14ac:dyDescent="0.35">
      <c r="A302">
        <v>300</v>
      </c>
      <c r="B302" s="3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6"/>
        <v>0.05</v>
      </c>
      <c r="P302" s="4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1" x14ac:dyDescent="0.35">
      <c r="A303">
        <v>301</v>
      </c>
      <c r="B303" s="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6"/>
        <v>13.446666666666667</v>
      </c>
      <c r="P303" s="4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x14ac:dyDescent="0.35">
      <c r="A304">
        <v>302</v>
      </c>
      <c r="B304" s="3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6"/>
        <v>0.31844940867279897</v>
      </c>
      <c r="P304" s="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35">
      <c r="A305">
        <v>303</v>
      </c>
      <c r="B305" s="3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6"/>
        <v>0.82617647058823529</v>
      </c>
      <c r="P305" s="4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x14ac:dyDescent="0.35">
      <c r="A306">
        <v>304</v>
      </c>
      <c r="B306" s="3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6"/>
        <v>5.4614285714285717</v>
      </c>
      <c r="P306" s="4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35">
      <c r="A307">
        <v>305</v>
      </c>
      <c r="B307" s="3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6"/>
        <v>2.8621428571428571</v>
      </c>
      <c r="P307" s="4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1" x14ac:dyDescent="0.35">
      <c r="A308">
        <v>306</v>
      </c>
      <c r="B308" s="3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6"/>
        <v>7.9076923076923072E-2</v>
      </c>
      <c r="P308" s="4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35">
      <c r="A309">
        <v>307</v>
      </c>
      <c r="B309" s="3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6"/>
        <v>1.3213677811550153</v>
      </c>
      <c r="P309" s="4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35">
      <c r="A310">
        <v>308</v>
      </c>
      <c r="B310" s="3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6"/>
        <v>0.74077834179357027</v>
      </c>
      <c r="P310" s="4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35">
      <c r="A311">
        <v>309</v>
      </c>
      <c r="B311" s="3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6"/>
        <v>0.75292682926829269</v>
      </c>
      <c r="P311" s="4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35">
      <c r="A312">
        <v>310</v>
      </c>
      <c r="B312" s="3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6"/>
        <v>0.20333333333333334</v>
      </c>
      <c r="P312" s="4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35">
      <c r="A313">
        <v>311</v>
      </c>
      <c r="B313" s="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6"/>
        <v>2.0336507936507937</v>
      </c>
      <c r="P313" s="4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x14ac:dyDescent="0.35">
      <c r="A314">
        <v>312</v>
      </c>
      <c r="B314" s="3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6"/>
        <v>3.1022842639593908</v>
      </c>
      <c r="P314" s="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35">
      <c r="A315">
        <v>313</v>
      </c>
      <c r="B315" s="3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6"/>
        <v>3.9531818181818181</v>
      </c>
      <c r="P315" s="4">
        <f t="shared" si="17"/>
        <v>39</v>
      </c>
      <c r="Q315" t="str" cm="1">
        <f t="array" ref="Q315:R315">_xlfn.TEXTSPLIT(N315,"/")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x14ac:dyDescent="0.35">
      <c r="A316">
        <v>314</v>
      </c>
      <c r="B316" s="3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6"/>
        <v>2.9471428571428571</v>
      </c>
      <c r="P316" s="4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1" x14ac:dyDescent="0.35">
      <c r="A317">
        <v>315</v>
      </c>
      <c r="B317" s="3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6"/>
        <v>0.33894736842105261</v>
      </c>
      <c r="P317" s="4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35">
      <c r="A318">
        <v>316</v>
      </c>
      <c r="B318" s="3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6"/>
        <v>0.66677083333333331</v>
      </c>
      <c r="P318" s="4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x14ac:dyDescent="0.35">
      <c r="A319">
        <v>317</v>
      </c>
      <c r="B319" s="3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6"/>
        <v>0.19227272727272726</v>
      </c>
      <c r="P319" s="4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1" x14ac:dyDescent="0.35">
      <c r="A320">
        <v>318</v>
      </c>
      <c r="B320" s="3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6"/>
        <v>0.15842105263157893</v>
      </c>
      <c r="P320" s="4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x14ac:dyDescent="0.35">
      <c r="A321">
        <v>319</v>
      </c>
      <c r="B321" s="3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6"/>
        <v>0.38702380952380955</v>
      </c>
      <c r="P321" s="4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35">
      <c r="A322">
        <v>320</v>
      </c>
      <c r="B322" s="3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6"/>
        <v>9.5876777251184833E-2</v>
      </c>
      <c r="P322" s="4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1" x14ac:dyDescent="0.35">
      <c r="A323">
        <v>321</v>
      </c>
      <c r="B323" s="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0">E323/D323</f>
        <v>0.94144366197183094</v>
      </c>
      <c r="P323" s="4">
        <f t="shared" ref="P323:P386" si="21"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" x14ac:dyDescent="0.35">
      <c r="A324">
        <v>322</v>
      </c>
      <c r="B324" s="3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0"/>
        <v>1.6656234096692113</v>
      </c>
      <c r="P324" s="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x14ac:dyDescent="0.35">
      <c r="A325">
        <v>323</v>
      </c>
      <c r="B325" s="3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0"/>
        <v>0.24134831460674158</v>
      </c>
      <c r="P325" s="4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35">
      <c r="A326">
        <v>324</v>
      </c>
      <c r="B326" s="3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0"/>
        <v>1.6405633802816901</v>
      </c>
      <c r="P326" s="4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1" x14ac:dyDescent="0.35">
      <c r="A327">
        <v>325</v>
      </c>
      <c r="B327" s="3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0"/>
        <v>0.90723076923076929</v>
      </c>
      <c r="P327" s="4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1" x14ac:dyDescent="0.35">
      <c r="A328">
        <v>326</v>
      </c>
      <c r="B328" s="3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0"/>
        <v>0.46194444444444444</v>
      </c>
      <c r="P328" s="4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x14ac:dyDescent="0.35">
      <c r="A329">
        <v>327</v>
      </c>
      <c r="B329" s="3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0"/>
        <v>0.38538461538461538</v>
      </c>
      <c r="P329" s="4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1" x14ac:dyDescent="0.35">
      <c r="A330">
        <v>328</v>
      </c>
      <c r="B330" s="3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0"/>
        <v>1.3356231003039514</v>
      </c>
      <c r="P330" s="4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x14ac:dyDescent="0.35">
      <c r="A331">
        <v>329</v>
      </c>
      <c r="B331" s="3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0"/>
        <v>0.22896588486140726</v>
      </c>
      <c r="P331" s="4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1" x14ac:dyDescent="0.35">
      <c r="A332">
        <v>330</v>
      </c>
      <c r="B332" s="3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0"/>
        <v>1.8495548961424333</v>
      </c>
      <c r="P332" s="4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x14ac:dyDescent="0.35">
      <c r="A333">
        <v>331</v>
      </c>
      <c r="B333" s="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0"/>
        <v>4.4372727272727275</v>
      </c>
      <c r="P333" s="4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1" x14ac:dyDescent="0.35">
      <c r="A334">
        <v>332</v>
      </c>
      <c r="B334" s="3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0"/>
        <v>1.999806763285024</v>
      </c>
      <c r="P334" s="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35">
      <c r="A335">
        <v>333</v>
      </c>
      <c r="B335" s="3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0"/>
        <v>1.2395833333333333</v>
      </c>
      <c r="P335" s="4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x14ac:dyDescent="0.35">
      <c r="A336">
        <v>334</v>
      </c>
      <c r="B336" s="3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0"/>
        <v>1.8661329305135952</v>
      </c>
      <c r="P336" s="4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x14ac:dyDescent="0.35">
      <c r="A337">
        <v>335</v>
      </c>
      <c r="B337" s="3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0"/>
        <v>1.1428538550057536</v>
      </c>
      <c r="P337" s="4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x14ac:dyDescent="0.35">
      <c r="A338">
        <v>336</v>
      </c>
      <c r="B338" s="3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0"/>
        <v>0.97032531824611035</v>
      </c>
      <c r="P338" s="4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x14ac:dyDescent="0.35">
      <c r="A339">
        <v>337</v>
      </c>
      <c r="B339" s="3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0"/>
        <v>1.2281904761904763</v>
      </c>
      <c r="P339" s="4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x14ac:dyDescent="0.35">
      <c r="A340">
        <v>338</v>
      </c>
      <c r="B340" s="3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0"/>
        <v>1.7914326647564469</v>
      </c>
      <c r="P340" s="4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35">
      <c r="A341">
        <v>339</v>
      </c>
      <c r="B341" s="3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0"/>
        <v>0.79951577402787966</v>
      </c>
      <c r="P341" s="4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35">
      <c r="A342">
        <v>340</v>
      </c>
      <c r="B342" s="3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0"/>
        <v>0.94242587601078165</v>
      </c>
      <c r="P342" s="4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1" x14ac:dyDescent="0.35">
      <c r="A343">
        <v>341</v>
      </c>
      <c r="B343" s="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0"/>
        <v>0.84669291338582675</v>
      </c>
      <c r="P343" s="4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35">
      <c r="A344">
        <v>342</v>
      </c>
      <c r="B344" s="3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0"/>
        <v>0.66521920668058454</v>
      </c>
      <c r="P344" s="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35">
      <c r="A345">
        <v>343</v>
      </c>
      <c r="B345" s="3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0"/>
        <v>0.53922222222222227</v>
      </c>
      <c r="P345" s="4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x14ac:dyDescent="0.35">
      <c r="A346">
        <v>344</v>
      </c>
      <c r="B346" s="3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0"/>
        <v>0.41983299595141699</v>
      </c>
      <c r="P346" s="4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x14ac:dyDescent="0.35">
      <c r="A347">
        <v>345</v>
      </c>
      <c r="B347" s="3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0"/>
        <v>0.14694796954314721</v>
      </c>
      <c r="P347" s="4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35">
      <c r="A348">
        <v>346</v>
      </c>
      <c r="B348" s="3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0"/>
        <v>0.34475</v>
      </c>
      <c r="P348" s="4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35">
      <c r="A349">
        <v>347</v>
      </c>
      <c r="B349" s="3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0"/>
        <v>14.007777777777777</v>
      </c>
      <c r="P349" s="4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x14ac:dyDescent="0.35">
      <c r="A350">
        <v>348</v>
      </c>
      <c r="B350" s="3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0"/>
        <v>0.71770351758793971</v>
      </c>
      <c r="P350" s="4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x14ac:dyDescent="0.35">
      <c r="A351">
        <v>349</v>
      </c>
      <c r="B351" s="3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0"/>
        <v>0.53074115044247783</v>
      </c>
      <c r="P351" s="4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35">
      <c r="A352">
        <v>350</v>
      </c>
      <c r="B352" s="3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0"/>
        <v>0.05</v>
      </c>
      <c r="P352" s="4">
        <f t="shared" si="21"/>
        <v>5</v>
      </c>
      <c r="Q352" t="str" cm="1">
        <f t="array" ref="Q352:R352">_xlfn.TEXTSPLIT(N352,"/")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35">
      <c r="A353">
        <v>351</v>
      </c>
      <c r="B353" s="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0"/>
        <v>1.2770715249662619</v>
      </c>
      <c r="P353" s="4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35">
      <c r="A354">
        <v>352</v>
      </c>
      <c r="B354" s="3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0"/>
        <v>0.34892857142857142</v>
      </c>
      <c r="P354" s="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x14ac:dyDescent="0.35">
      <c r="A355">
        <v>353</v>
      </c>
      <c r="B355" s="3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0"/>
        <v>4.105982142857143</v>
      </c>
      <c r="P355" s="4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35">
      <c r="A356">
        <v>354</v>
      </c>
      <c r="B356" s="3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0"/>
        <v>1.2373770491803278</v>
      </c>
      <c r="P356" s="4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35">
      <c r="A357">
        <v>355</v>
      </c>
      <c r="B357" s="3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0"/>
        <v>0.58973684210526311</v>
      </c>
      <c r="P357" s="4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x14ac:dyDescent="0.35">
      <c r="A358">
        <v>356</v>
      </c>
      <c r="B358" s="3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0"/>
        <v>0.36892473118279567</v>
      </c>
      <c r="P358" s="4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x14ac:dyDescent="0.35">
      <c r="A359">
        <v>357</v>
      </c>
      <c r="B359" s="3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0"/>
        <v>1.8491304347826087</v>
      </c>
      <c r="P359" s="4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35">
      <c r="A360">
        <v>358</v>
      </c>
      <c r="B360" s="3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0"/>
        <v>0.11814432989690722</v>
      </c>
      <c r="P360" s="4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35">
      <c r="A361">
        <v>359</v>
      </c>
      <c r="B361" s="3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0"/>
        <v>2.9870000000000001</v>
      </c>
      <c r="P361" s="4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35">
      <c r="A362">
        <v>360</v>
      </c>
      <c r="B362" s="3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0"/>
        <v>2.2635175879396985</v>
      </c>
      <c r="P362" s="4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x14ac:dyDescent="0.35">
      <c r="A363">
        <v>361</v>
      </c>
      <c r="B363" s="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0"/>
        <v>1.7356363636363636</v>
      </c>
      <c r="P363" s="4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35">
      <c r="A364">
        <v>362</v>
      </c>
      <c r="B364" s="3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0"/>
        <v>3.7175675675675675</v>
      </c>
      <c r="P364" s="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x14ac:dyDescent="0.35">
      <c r="A365">
        <v>363</v>
      </c>
      <c r="B365" s="3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0"/>
        <v>1.601923076923077</v>
      </c>
      <c r="P365" s="4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x14ac:dyDescent="0.35">
      <c r="A366">
        <v>364</v>
      </c>
      <c r="B366" s="3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0"/>
        <v>16.163333333333334</v>
      </c>
      <c r="P366" s="4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x14ac:dyDescent="0.35">
      <c r="A367">
        <v>365</v>
      </c>
      <c r="B367" s="3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0"/>
        <v>7.3343749999999996</v>
      </c>
      <c r="P367" s="4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x14ac:dyDescent="0.35">
      <c r="A368">
        <v>366</v>
      </c>
      <c r="B368" s="3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0"/>
        <v>5.9211111111111112</v>
      </c>
      <c r="P368" s="4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x14ac:dyDescent="0.35">
      <c r="A369">
        <v>367</v>
      </c>
      <c r="B369" s="3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0"/>
        <v>0.18888888888888888</v>
      </c>
      <c r="P369" s="4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x14ac:dyDescent="0.35">
      <c r="A370">
        <v>368</v>
      </c>
      <c r="B370" s="3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0"/>
        <v>2.7680769230769231</v>
      </c>
      <c r="P370" s="4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35">
      <c r="A371">
        <v>369</v>
      </c>
      <c r="B371" s="3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0"/>
        <v>2.730185185185185</v>
      </c>
      <c r="P371" s="4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x14ac:dyDescent="0.35">
      <c r="A372">
        <v>370</v>
      </c>
      <c r="B372" s="3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0"/>
        <v>1.593633125556545</v>
      </c>
      <c r="P372" s="4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35">
      <c r="A373">
        <v>371</v>
      </c>
      <c r="B373" s="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0"/>
        <v>0.67869978858350954</v>
      </c>
      <c r="P373" s="4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1" x14ac:dyDescent="0.35">
      <c r="A374">
        <v>372</v>
      </c>
      <c r="B374" s="3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0"/>
        <v>15.915555555555555</v>
      </c>
      <c r="P374" s="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x14ac:dyDescent="0.35">
      <c r="A375">
        <v>373</v>
      </c>
      <c r="B375" s="3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0"/>
        <v>7.3018222222222224</v>
      </c>
      <c r="P375" s="4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1" x14ac:dyDescent="0.35">
      <c r="A376">
        <v>374</v>
      </c>
      <c r="B376" s="3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0"/>
        <v>0.13185782556750297</v>
      </c>
      <c r="P376" s="4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1" x14ac:dyDescent="0.35">
      <c r="A377">
        <v>375</v>
      </c>
      <c r="B377" s="3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0"/>
        <v>0.54777777777777781</v>
      </c>
      <c r="P377" s="4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x14ac:dyDescent="0.35">
      <c r="A378">
        <v>376</v>
      </c>
      <c r="B378" s="3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0"/>
        <v>3.6102941176470589</v>
      </c>
      <c r="P378" s="4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35">
      <c r="A379">
        <v>377</v>
      </c>
      <c r="B379" s="3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0"/>
        <v>0.10257545271629778</v>
      </c>
      <c r="P379" s="4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x14ac:dyDescent="0.35">
      <c r="A380">
        <v>378</v>
      </c>
      <c r="B380" s="3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0"/>
        <v>0.13962962962962963</v>
      </c>
      <c r="P380" s="4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35">
      <c r="A381">
        <v>379</v>
      </c>
      <c r="B381" s="3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0"/>
        <v>0.40444444444444444</v>
      </c>
      <c r="P381" s="4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1" x14ac:dyDescent="0.35">
      <c r="A382">
        <v>380</v>
      </c>
      <c r="B382" s="3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0"/>
        <v>1.6032</v>
      </c>
      <c r="P382" s="4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35">
      <c r="A383">
        <v>381</v>
      </c>
      <c r="B383" s="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0"/>
        <v>1.8394339622641509</v>
      </c>
      <c r="P383" s="4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1" x14ac:dyDescent="0.35">
      <c r="A384">
        <v>382</v>
      </c>
      <c r="B384" s="3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0"/>
        <v>0.63769230769230767</v>
      </c>
      <c r="P384" s="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35">
      <c r="A385">
        <v>383</v>
      </c>
      <c r="B385" s="3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0"/>
        <v>2.2538095238095237</v>
      </c>
      <c r="P385" s="4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x14ac:dyDescent="0.35">
      <c r="A386">
        <v>384</v>
      </c>
      <c r="B386" s="3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0"/>
        <v>1.7200961538461539</v>
      </c>
      <c r="P386" s="4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1" x14ac:dyDescent="0.35">
      <c r="A387">
        <v>385</v>
      </c>
      <c r="B387" s="3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24">E387/D387</f>
        <v>1.4616709511568124</v>
      </c>
      <c r="P387" s="4">
        <f t="shared" ref="P387:P450" si="25">E387/G387</f>
        <v>50.007915567282325</v>
      </c>
      <c r="Q387" t="str" cm="1">
        <f t="array" ref="Q387:R387">_xlfn.TEXTSPLIT(N387,"/")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" x14ac:dyDescent="0.35">
      <c r="A388">
        <v>386</v>
      </c>
      <c r="B388" s="3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24"/>
        <v>0.76423616236162362</v>
      </c>
      <c r="P388" s="4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35">
      <c r="A389">
        <v>387</v>
      </c>
      <c r="B389" s="3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4"/>
        <v>0.39261467889908258</v>
      </c>
      <c r="P389" s="4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35">
      <c r="A390">
        <v>388</v>
      </c>
      <c r="B390" s="3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4"/>
        <v>0.11270034843205574</v>
      </c>
      <c r="P390" s="4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x14ac:dyDescent="0.35">
      <c r="A391">
        <v>389</v>
      </c>
      <c r="B391" s="3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4"/>
        <v>1.2211084337349398</v>
      </c>
      <c r="P391" s="4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x14ac:dyDescent="0.35">
      <c r="A392">
        <v>390</v>
      </c>
      <c r="B392" s="3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4"/>
        <v>1.8654166666666667</v>
      </c>
      <c r="P392" s="4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35">
      <c r="A393">
        <v>391</v>
      </c>
      <c r="B393" s="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4"/>
        <v>7.27317880794702E-2</v>
      </c>
      <c r="P393" s="4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1" x14ac:dyDescent="0.35">
      <c r="A394">
        <v>392</v>
      </c>
      <c r="B394" s="3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4"/>
        <v>0.65642371234207963</v>
      </c>
      <c r="P394" s="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x14ac:dyDescent="0.35">
      <c r="A395">
        <v>393</v>
      </c>
      <c r="B395" s="3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4"/>
        <v>2.2896178343949045</v>
      </c>
      <c r="P395" s="4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35">
      <c r="A396">
        <v>394</v>
      </c>
      <c r="B396" s="3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4"/>
        <v>4.6937499999999996</v>
      </c>
      <c r="P396" s="4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1" x14ac:dyDescent="0.35">
      <c r="A397">
        <v>395</v>
      </c>
      <c r="B397" s="3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4"/>
        <v>1.3011267605633803</v>
      </c>
      <c r="P397" s="4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x14ac:dyDescent="0.35">
      <c r="A398">
        <v>396</v>
      </c>
      <c r="B398" s="3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4"/>
        <v>1.6705422993492407</v>
      </c>
      <c r="P398" s="4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35">
      <c r="A399">
        <v>397</v>
      </c>
      <c r="B399" s="3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4"/>
        <v>1.738641975308642</v>
      </c>
      <c r="P399" s="4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1" x14ac:dyDescent="0.35">
      <c r="A400">
        <v>398</v>
      </c>
      <c r="B400" s="3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4"/>
        <v>7.1776470588235295</v>
      </c>
      <c r="P400" s="4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35">
      <c r="A401">
        <v>399</v>
      </c>
      <c r="B401" s="3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4"/>
        <v>0.63850976361767731</v>
      </c>
      <c r="P401" s="4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1" x14ac:dyDescent="0.35">
      <c r="A402">
        <v>400</v>
      </c>
      <c r="B402" s="3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4"/>
        <v>0.02</v>
      </c>
      <c r="P402" s="4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35">
      <c r="A403">
        <v>401</v>
      </c>
      <c r="B403" s="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4"/>
        <v>15.302222222222222</v>
      </c>
      <c r="P403" s="4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35">
      <c r="A404">
        <v>402</v>
      </c>
      <c r="B404" s="3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4"/>
        <v>0.40356164383561643</v>
      </c>
      <c r="P404" s="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x14ac:dyDescent="0.35">
      <c r="A405">
        <v>403</v>
      </c>
      <c r="B405" s="3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4"/>
        <v>0.86220633299284988</v>
      </c>
      <c r="P405" s="4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35">
      <c r="A406">
        <v>404</v>
      </c>
      <c r="B406" s="3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4"/>
        <v>3.1558486707566464</v>
      </c>
      <c r="P406" s="4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x14ac:dyDescent="0.35">
      <c r="A407">
        <v>405</v>
      </c>
      <c r="B407" s="3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4"/>
        <v>0.89618243243243245</v>
      </c>
      <c r="P407" s="4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35">
      <c r="A408">
        <v>406</v>
      </c>
      <c r="B408" s="3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4"/>
        <v>1.8214503816793892</v>
      </c>
      <c r="P408" s="4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x14ac:dyDescent="0.35">
      <c r="A409">
        <v>407</v>
      </c>
      <c r="B409" s="3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4"/>
        <v>3.5588235294117645</v>
      </c>
      <c r="P409" s="4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35">
      <c r="A410">
        <v>408</v>
      </c>
      <c r="B410" s="3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4"/>
        <v>1.3183695652173912</v>
      </c>
      <c r="P410" s="4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35">
      <c r="A411">
        <v>409</v>
      </c>
      <c r="B411" s="3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4"/>
        <v>0.46315634218289087</v>
      </c>
      <c r="P411" s="4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35">
      <c r="A412">
        <v>410</v>
      </c>
      <c r="B412" s="3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4"/>
        <v>0.36132726089785294</v>
      </c>
      <c r="P412" s="4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35">
      <c r="A413">
        <v>411</v>
      </c>
      <c r="B413" s="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4"/>
        <v>1.0462820512820512</v>
      </c>
      <c r="P413" s="4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35">
      <c r="A414">
        <v>412</v>
      </c>
      <c r="B414" s="3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4"/>
        <v>6.6885714285714286</v>
      </c>
      <c r="P414" s="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x14ac:dyDescent="0.35">
      <c r="A415">
        <v>413</v>
      </c>
      <c r="B415" s="3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4"/>
        <v>0.62072823218997364</v>
      </c>
      <c r="P415" s="4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x14ac:dyDescent="0.35">
      <c r="A416">
        <v>414</v>
      </c>
      <c r="B416" s="3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4"/>
        <v>0.84699787460148779</v>
      </c>
      <c r="P416" s="4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35">
      <c r="A417">
        <v>415</v>
      </c>
      <c r="B417" s="3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4"/>
        <v>0.11059030837004405</v>
      </c>
      <c r="P417" s="4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1" x14ac:dyDescent="0.35">
      <c r="A418">
        <v>416</v>
      </c>
      <c r="B418" s="3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4"/>
        <v>0.43838781575037145</v>
      </c>
      <c r="P418" s="4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x14ac:dyDescent="0.35">
      <c r="A419">
        <v>417</v>
      </c>
      <c r="B419" s="3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4"/>
        <v>0.55470588235294116</v>
      </c>
      <c r="P419" s="4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x14ac:dyDescent="0.35">
      <c r="A420">
        <v>418</v>
      </c>
      <c r="B420" s="3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4"/>
        <v>0.57399511301160655</v>
      </c>
      <c r="P420" s="4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35">
      <c r="A421">
        <v>419</v>
      </c>
      <c r="B421" s="3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4"/>
        <v>1.2343497363796134</v>
      </c>
      <c r="P421" s="4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x14ac:dyDescent="0.35">
      <c r="A422">
        <v>420</v>
      </c>
      <c r="B422" s="3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4"/>
        <v>1.2846</v>
      </c>
      <c r="P422" s="4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35">
      <c r="A423">
        <v>421</v>
      </c>
      <c r="B423" s="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4"/>
        <v>0.63989361702127656</v>
      </c>
      <c r="P423" s="4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1" x14ac:dyDescent="0.35">
      <c r="A424">
        <v>422</v>
      </c>
      <c r="B424" s="3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4"/>
        <v>1.2729885057471264</v>
      </c>
      <c r="P424" s="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35">
      <c r="A425">
        <v>423</v>
      </c>
      <c r="B425" s="3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4"/>
        <v>0.10638024357239513</v>
      </c>
      <c r="P425" s="4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35">
      <c r="A426">
        <v>424</v>
      </c>
      <c r="B426" s="3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4"/>
        <v>0.40470588235294119</v>
      </c>
      <c r="P426" s="4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35">
      <c r="A427">
        <v>425</v>
      </c>
      <c r="B427" s="3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4"/>
        <v>2.8766666666666665</v>
      </c>
      <c r="P427" s="4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35">
      <c r="A428">
        <v>426</v>
      </c>
      <c r="B428" s="3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4"/>
        <v>5.7294444444444448</v>
      </c>
      <c r="P428" s="4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x14ac:dyDescent="0.35">
      <c r="A429">
        <v>427</v>
      </c>
      <c r="B429" s="3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4"/>
        <v>1.1290429799426933</v>
      </c>
      <c r="P429" s="4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35">
      <c r="A430">
        <v>428</v>
      </c>
      <c r="B430" s="3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4"/>
        <v>0.46387573964497042</v>
      </c>
      <c r="P430" s="4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x14ac:dyDescent="0.35">
      <c r="A431">
        <v>429</v>
      </c>
      <c r="B431" s="3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4"/>
        <v>0.90675916230366493</v>
      </c>
      <c r="P431" s="4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x14ac:dyDescent="0.35">
      <c r="A432">
        <v>430</v>
      </c>
      <c r="B432" s="3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4"/>
        <v>0.67740740740740746</v>
      </c>
      <c r="P432" s="4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35">
      <c r="A433">
        <v>431</v>
      </c>
      <c r="B433" s="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4"/>
        <v>1.9249019607843136</v>
      </c>
      <c r="P433" s="4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35">
      <c r="A434">
        <v>432</v>
      </c>
      <c r="B434" s="3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4"/>
        <v>0.82714285714285718</v>
      </c>
      <c r="P434" s="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35">
      <c r="A435">
        <v>433</v>
      </c>
      <c r="B435" s="3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4"/>
        <v>0.54163920922570019</v>
      </c>
      <c r="P435" s="4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x14ac:dyDescent="0.35">
      <c r="A436">
        <v>434</v>
      </c>
      <c r="B436" s="3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4"/>
        <v>0.16722222222222222</v>
      </c>
      <c r="P436" s="4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x14ac:dyDescent="0.35">
      <c r="A437">
        <v>435</v>
      </c>
      <c r="B437" s="3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4"/>
        <v>1.168766404199475</v>
      </c>
      <c r="P437" s="4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x14ac:dyDescent="0.35">
      <c r="A438">
        <v>436</v>
      </c>
      <c r="B438" s="3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4"/>
        <v>10.521538461538462</v>
      </c>
      <c r="P438" s="4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35">
      <c r="A439">
        <v>437</v>
      </c>
      <c r="B439" s="3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4"/>
        <v>1.2307407407407407</v>
      </c>
      <c r="P439" s="4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1" x14ac:dyDescent="0.35">
      <c r="A440">
        <v>438</v>
      </c>
      <c r="B440" s="3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4"/>
        <v>1.7863855421686747</v>
      </c>
      <c r="P440" s="4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x14ac:dyDescent="0.35">
      <c r="A441">
        <v>439</v>
      </c>
      <c r="B441" s="3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4"/>
        <v>3.5528169014084505</v>
      </c>
      <c r="P441" s="4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x14ac:dyDescent="0.35">
      <c r="A442">
        <v>440</v>
      </c>
      <c r="B442" s="3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4"/>
        <v>1.6190634146341463</v>
      </c>
      <c r="P442" s="4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35">
      <c r="A443">
        <v>441</v>
      </c>
      <c r="B443" s="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4"/>
        <v>0.24914285714285714</v>
      </c>
      <c r="P443" s="4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35">
      <c r="A444">
        <v>442</v>
      </c>
      <c r="B444" s="3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4"/>
        <v>1.9872222222222222</v>
      </c>
      <c r="P444" s="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35">
      <c r="A445">
        <v>443</v>
      </c>
      <c r="B445" s="3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4"/>
        <v>0.34752688172043011</v>
      </c>
      <c r="P445" s="4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35">
      <c r="A446">
        <v>444</v>
      </c>
      <c r="B446" s="3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4"/>
        <v>1.7641935483870967</v>
      </c>
      <c r="P446" s="4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1" x14ac:dyDescent="0.35">
      <c r="A447">
        <v>445</v>
      </c>
      <c r="B447" s="3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4"/>
        <v>5.1138095238095236</v>
      </c>
      <c r="P447" s="4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x14ac:dyDescent="0.35">
      <c r="A448">
        <v>446</v>
      </c>
      <c r="B448" s="3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4"/>
        <v>0.82044117647058823</v>
      </c>
      <c r="P448" s="4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1" x14ac:dyDescent="0.35">
      <c r="A449">
        <v>447</v>
      </c>
      <c r="B449" s="3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4"/>
        <v>0.24326030927835052</v>
      </c>
      <c r="P449" s="4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x14ac:dyDescent="0.35">
      <c r="A450">
        <v>448</v>
      </c>
      <c r="B450" s="3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4"/>
        <v>0.50482758620689661</v>
      </c>
      <c r="P450" s="4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35">
      <c r="A451">
        <v>449</v>
      </c>
      <c r="B451" s="3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28">E451/D451</f>
        <v>9.67</v>
      </c>
      <c r="P451" s="4">
        <f t="shared" ref="P451:P514" si="29">E451/G451</f>
        <v>101.19767441860465</v>
      </c>
      <c r="Q451" t="str" cm="1">
        <f t="array" ref="Q451:R451">_xlfn.TEXTSPLIT(N451,"/")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35">
      <c r="A452">
        <v>450</v>
      </c>
      <c r="B452" s="3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28"/>
        <v>0.04</v>
      </c>
      <c r="P452" s="4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x14ac:dyDescent="0.35">
      <c r="A453">
        <v>451</v>
      </c>
      <c r="B453" s="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8"/>
        <v>1.2284501347708894</v>
      </c>
      <c r="P453" s="4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1" x14ac:dyDescent="0.35">
      <c r="A454">
        <v>452</v>
      </c>
      <c r="B454" s="3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8"/>
        <v>0.63437500000000002</v>
      </c>
      <c r="P454" s="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1" x14ac:dyDescent="0.35">
      <c r="A455">
        <v>453</v>
      </c>
      <c r="B455" s="3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8"/>
        <v>0.56331688596491225</v>
      </c>
      <c r="P455" s="4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x14ac:dyDescent="0.35">
      <c r="A456">
        <v>454</v>
      </c>
      <c r="B456" s="3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8"/>
        <v>0.44074999999999998</v>
      </c>
      <c r="P456" s="4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x14ac:dyDescent="0.35">
      <c r="A457">
        <v>455</v>
      </c>
      <c r="B457" s="3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8"/>
        <v>1.1837253218884121</v>
      </c>
      <c r="P457" s="4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1" x14ac:dyDescent="0.35">
      <c r="A458">
        <v>456</v>
      </c>
      <c r="B458" s="3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8"/>
        <v>1.041243169398907</v>
      </c>
      <c r="P458" s="4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x14ac:dyDescent="0.35">
      <c r="A459">
        <v>457</v>
      </c>
      <c r="B459" s="3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8"/>
        <v>0.26640000000000003</v>
      </c>
      <c r="P459" s="4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35">
      <c r="A460">
        <v>458</v>
      </c>
      <c r="B460" s="3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8"/>
        <v>3.5120118343195266</v>
      </c>
      <c r="P460" s="4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35">
      <c r="A461">
        <v>459</v>
      </c>
      <c r="B461" s="3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8"/>
        <v>0.90063492063492068</v>
      </c>
      <c r="P461" s="4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x14ac:dyDescent="0.35">
      <c r="A462">
        <v>460</v>
      </c>
      <c r="B462" s="3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8"/>
        <v>1.7162500000000001</v>
      </c>
      <c r="P462" s="4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35">
      <c r="A463">
        <v>461</v>
      </c>
      <c r="B463" s="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8"/>
        <v>1.4104655870445344</v>
      </c>
      <c r="P463" s="4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35">
      <c r="A464">
        <v>462</v>
      </c>
      <c r="B464" s="3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8"/>
        <v>0.30579449152542371</v>
      </c>
      <c r="P464" s="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1" x14ac:dyDescent="0.35">
      <c r="A465">
        <v>463</v>
      </c>
      <c r="B465" s="3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8"/>
        <v>1.0816455696202532</v>
      </c>
      <c r="P465" s="4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x14ac:dyDescent="0.35">
      <c r="A466">
        <v>464</v>
      </c>
      <c r="B466" s="3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8"/>
        <v>1.3345505617977529</v>
      </c>
      <c r="P466" s="4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x14ac:dyDescent="0.35">
      <c r="A467">
        <v>465</v>
      </c>
      <c r="B467" s="3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8"/>
        <v>1.8785106382978722</v>
      </c>
      <c r="P467" s="4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x14ac:dyDescent="0.35">
      <c r="A468">
        <v>466</v>
      </c>
      <c r="B468" s="3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8"/>
        <v>3.32</v>
      </c>
      <c r="P468" s="4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1" x14ac:dyDescent="0.35">
      <c r="A469">
        <v>467</v>
      </c>
      <c r="B469" s="3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8"/>
        <v>5.7521428571428572</v>
      </c>
      <c r="P469" s="4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x14ac:dyDescent="0.35">
      <c r="A470">
        <v>468</v>
      </c>
      <c r="B470" s="3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8"/>
        <v>0.40500000000000003</v>
      </c>
      <c r="P470" s="4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35">
      <c r="A471">
        <v>469</v>
      </c>
      <c r="B471" s="3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8"/>
        <v>1.8442857142857143</v>
      </c>
      <c r="P471" s="4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35">
      <c r="A472">
        <v>470</v>
      </c>
      <c r="B472" s="3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8"/>
        <v>2.8580555555555556</v>
      </c>
      <c r="P472" s="4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x14ac:dyDescent="0.35">
      <c r="A473">
        <v>471</v>
      </c>
      <c r="B473" s="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8"/>
        <v>3.19</v>
      </c>
      <c r="P473" s="4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35">
      <c r="A474">
        <v>472</v>
      </c>
      <c r="B474" s="3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8"/>
        <v>0.39234070221066319</v>
      </c>
      <c r="P474" s="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35">
      <c r="A475">
        <v>473</v>
      </c>
      <c r="B475" s="3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8"/>
        <v>1.7814000000000001</v>
      </c>
      <c r="P475" s="4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35">
      <c r="A476">
        <v>474</v>
      </c>
      <c r="B476" s="3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8"/>
        <v>3.6515</v>
      </c>
      <c r="P476" s="4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1" x14ac:dyDescent="0.35">
      <c r="A477">
        <v>475</v>
      </c>
      <c r="B477" s="3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8"/>
        <v>1.1394594594594594</v>
      </c>
      <c r="P477" s="4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1" x14ac:dyDescent="0.35">
      <c r="A478">
        <v>476</v>
      </c>
      <c r="B478" s="3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8"/>
        <v>0.29828720626631855</v>
      </c>
      <c r="P478" s="4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35">
      <c r="A479">
        <v>477</v>
      </c>
      <c r="B479" s="3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8"/>
        <v>0.54270588235294115</v>
      </c>
      <c r="P479" s="4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35">
      <c r="A480">
        <v>478</v>
      </c>
      <c r="B480" s="3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8"/>
        <v>2.3634156976744185</v>
      </c>
      <c r="P480" s="4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35">
      <c r="A481">
        <v>479</v>
      </c>
      <c r="B481" s="3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8"/>
        <v>5.1291666666666664</v>
      </c>
      <c r="P481" s="4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35">
      <c r="A482">
        <v>480</v>
      </c>
      <c r="B482" s="3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8"/>
        <v>1.0065116279069768</v>
      </c>
      <c r="P482" s="4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1" x14ac:dyDescent="0.35">
      <c r="A483">
        <v>481</v>
      </c>
      <c r="B483" s="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8"/>
        <v>0.81348423194303154</v>
      </c>
      <c r="P483" s="4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1" x14ac:dyDescent="0.35">
      <c r="A484">
        <v>482</v>
      </c>
      <c r="B484" s="3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8"/>
        <v>0.16404761904761905</v>
      </c>
      <c r="P484" s="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x14ac:dyDescent="0.35">
      <c r="A485">
        <v>483</v>
      </c>
      <c r="B485" s="3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8"/>
        <v>0.52774617067833696</v>
      </c>
      <c r="P485" s="4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x14ac:dyDescent="0.35">
      <c r="A486">
        <v>484</v>
      </c>
      <c r="B486" s="3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8"/>
        <v>2.6020608108108108</v>
      </c>
      <c r="P486" s="4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1" x14ac:dyDescent="0.35">
      <c r="A487">
        <v>485</v>
      </c>
      <c r="B487" s="3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8"/>
        <v>0.30732891832229581</v>
      </c>
      <c r="P487" s="4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1" x14ac:dyDescent="0.35">
      <c r="A488">
        <v>486</v>
      </c>
      <c r="B488" s="3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8"/>
        <v>0.13500000000000001</v>
      </c>
      <c r="P488" s="4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x14ac:dyDescent="0.35">
      <c r="A489">
        <v>487</v>
      </c>
      <c r="B489" s="3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8"/>
        <v>1.7862556663644606</v>
      </c>
      <c r="P489" s="4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35">
      <c r="A490">
        <v>488</v>
      </c>
      <c r="B490" s="3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8"/>
        <v>2.2005660377358489</v>
      </c>
      <c r="P490" s="4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x14ac:dyDescent="0.35">
      <c r="A491">
        <v>489</v>
      </c>
      <c r="B491" s="3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8"/>
        <v>1.015108695652174</v>
      </c>
      <c r="P491" s="4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35">
      <c r="A492">
        <v>490</v>
      </c>
      <c r="B492" s="3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8"/>
        <v>1.915</v>
      </c>
      <c r="P492" s="4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1" x14ac:dyDescent="0.35">
      <c r="A493">
        <v>491</v>
      </c>
      <c r="B493" s="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8"/>
        <v>3.0534683098591549</v>
      </c>
      <c r="P493" s="4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35">
      <c r="A494">
        <v>492</v>
      </c>
      <c r="B494" s="3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8"/>
        <v>0.23995287958115183</v>
      </c>
      <c r="P494" s="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35">
      <c r="A495">
        <v>493</v>
      </c>
      <c r="B495" s="3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8"/>
        <v>7.2377777777777776</v>
      </c>
      <c r="P495" s="4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31" x14ac:dyDescent="0.35">
      <c r="A496">
        <v>494</v>
      </c>
      <c r="B496" s="3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8"/>
        <v>5.4736000000000002</v>
      </c>
      <c r="P496" s="4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35">
      <c r="A497">
        <v>495</v>
      </c>
      <c r="B497" s="3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8"/>
        <v>4.1449999999999996</v>
      </c>
      <c r="P497" s="4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35">
      <c r="A498">
        <v>496</v>
      </c>
      <c r="B498" s="3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8"/>
        <v>9.0696409140369975E-3</v>
      </c>
      <c r="P498" s="4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35">
      <c r="A499">
        <v>497</v>
      </c>
      <c r="B499" s="3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8"/>
        <v>0.34173469387755101</v>
      </c>
      <c r="P499" s="4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x14ac:dyDescent="0.35">
      <c r="A500">
        <v>498</v>
      </c>
      <c r="B500" s="3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8"/>
        <v>0.239488107549121</v>
      </c>
      <c r="P500" s="4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1" x14ac:dyDescent="0.35">
      <c r="A501">
        <v>499</v>
      </c>
      <c r="B501" s="3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8"/>
        <v>0.48072649572649573</v>
      </c>
      <c r="P501" s="4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35">
      <c r="A502">
        <v>500</v>
      </c>
      <c r="B502" s="3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8"/>
        <v>0</v>
      </c>
      <c r="P502" s="4" t="e">
        <f t="shared" si="29"/>
        <v>#DIV/0!</v>
      </c>
      <c r="Q502" t="str" cm="1">
        <f t="array" ref="Q502:R502">_xlfn.TEXTSPLIT(N502,"/")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35">
      <c r="A503">
        <v>501</v>
      </c>
      <c r="B503" s="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8"/>
        <v>0.70145182291666663</v>
      </c>
      <c r="P503" s="4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35">
      <c r="A504">
        <v>502</v>
      </c>
      <c r="B504" s="3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8"/>
        <v>5.2992307692307694</v>
      </c>
      <c r="P504" s="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1" x14ac:dyDescent="0.35">
      <c r="A505">
        <v>503</v>
      </c>
      <c r="B505" s="3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8"/>
        <v>1.8032549019607844</v>
      </c>
      <c r="P505" s="4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35">
      <c r="A506">
        <v>504</v>
      </c>
      <c r="B506" s="3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8"/>
        <v>0.92320000000000002</v>
      </c>
      <c r="P506" s="4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35">
      <c r="A507">
        <v>505</v>
      </c>
      <c r="B507" s="3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8"/>
        <v>0.13901001112347053</v>
      </c>
      <c r="P507" s="4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x14ac:dyDescent="0.35">
      <c r="A508">
        <v>506</v>
      </c>
      <c r="B508" s="3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8"/>
        <v>9.2707777777777771</v>
      </c>
      <c r="P508" s="4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1" x14ac:dyDescent="0.35">
      <c r="A509">
        <v>507</v>
      </c>
      <c r="B509" s="3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8"/>
        <v>0.39857142857142858</v>
      </c>
      <c r="P509" s="4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35">
      <c r="A510">
        <v>508</v>
      </c>
      <c r="B510" s="3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8"/>
        <v>1.1222929936305732</v>
      </c>
      <c r="P510" s="4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35">
      <c r="A511">
        <v>509</v>
      </c>
      <c r="B511" s="3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8"/>
        <v>0.70925816023738875</v>
      </c>
      <c r="P511" s="4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35">
      <c r="A512">
        <v>510</v>
      </c>
      <c r="B512" s="3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8"/>
        <v>1.1908974358974358</v>
      </c>
      <c r="P512" s="4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35">
      <c r="A513">
        <v>511</v>
      </c>
      <c r="B513" s="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8"/>
        <v>0.24017591339648173</v>
      </c>
      <c r="P513" s="4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35">
      <c r="A514">
        <v>512</v>
      </c>
      <c r="B514" s="3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8"/>
        <v>1.3931868131868133</v>
      </c>
      <c r="P514" s="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35">
      <c r="A515">
        <v>513</v>
      </c>
      <c r="B515" s="3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32">E515/D515</f>
        <v>0.39277108433734942</v>
      </c>
      <c r="P515" s="4">
        <f t="shared" ref="P515:P578" si="33"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35">
      <c r="A516">
        <v>514</v>
      </c>
      <c r="B516" s="3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32"/>
        <v>0.22439077144917088</v>
      </c>
      <c r="P516" s="4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x14ac:dyDescent="0.35">
      <c r="A517">
        <v>515</v>
      </c>
      <c r="B517" s="3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0.55779069767441858</v>
      </c>
      <c r="P517" s="4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x14ac:dyDescent="0.35">
      <c r="A518">
        <v>516</v>
      </c>
      <c r="B518" s="3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0.42523125996810207</v>
      </c>
      <c r="P518" s="4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35">
      <c r="A519">
        <v>517</v>
      </c>
      <c r="B519" s="3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1.1200000000000001</v>
      </c>
      <c r="P519" s="4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1" x14ac:dyDescent="0.35">
      <c r="A520">
        <v>518</v>
      </c>
      <c r="B520" s="3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7.0681818181818179E-2</v>
      </c>
      <c r="P520" s="4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x14ac:dyDescent="0.35">
      <c r="A521">
        <v>519</v>
      </c>
      <c r="B521" s="3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1.0174563871693867</v>
      </c>
      <c r="P521" s="4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x14ac:dyDescent="0.35">
      <c r="A522">
        <v>520</v>
      </c>
      <c r="B522" s="3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4.2575000000000003</v>
      </c>
      <c r="P522" s="4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35">
      <c r="A523">
        <v>521</v>
      </c>
      <c r="B523" s="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1.4553947368421052</v>
      </c>
      <c r="P523" s="4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1" x14ac:dyDescent="0.35">
      <c r="A524">
        <v>522</v>
      </c>
      <c r="B524" s="3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0.32453465346534655</v>
      </c>
      <c r="P524" s="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35">
      <c r="A525">
        <v>523</v>
      </c>
      <c r="B525" s="3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7.003333333333333</v>
      </c>
      <c r="P525" s="4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x14ac:dyDescent="0.35">
      <c r="A526">
        <v>524</v>
      </c>
      <c r="B526" s="3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0.83904860392967939</v>
      </c>
      <c r="P526" s="4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35">
      <c r="A527">
        <v>525</v>
      </c>
      <c r="B527" s="3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0.84190476190476193</v>
      </c>
      <c r="P527" s="4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1" x14ac:dyDescent="0.35">
      <c r="A528">
        <v>526</v>
      </c>
      <c r="B528" s="3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1.5595180722891566</v>
      </c>
      <c r="P528" s="4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x14ac:dyDescent="0.35">
      <c r="A529">
        <v>527</v>
      </c>
      <c r="B529" s="3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0.99619450317124736</v>
      </c>
      <c r="P529" s="4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x14ac:dyDescent="0.35">
      <c r="A530">
        <v>528</v>
      </c>
      <c r="B530" s="3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0.80300000000000005</v>
      </c>
      <c r="P530" s="4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x14ac:dyDescent="0.35">
      <c r="A531">
        <v>529</v>
      </c>
      <c r="B531" s="3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0.11254901960784314</v>
      </c>
      <c r="P531" s="4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1" x14ac:dyDescent="0.35">
      <c r="A532">
        <v>530</v>
      </c>
      <c r="B532" s="3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0.91740952380952379</v>
      </c>
      <c r="P532" s="4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1" x14ac:dyDescent="0.35">
      <c r="A533">
        <v>531</v>
      </c>
      <c r="B533" s="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0.95521156936261387</v>
      </c>
      <c r="P533" s="4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x14ac:dyDescent="0.35">
      <c r="A534">
        <v>532</v>
      </c>
      <c r="B534" s="3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5.0287499999999996</v>
      </c>
      <c r="P534" s="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x14ac:dyDescent="0.35">
      <c r="A535">
        <v>533</v>
      </c>
      <c r="B535" s="3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1.5924394463667819</v>
      </c>
      <c r="P535" s="4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35">
      <c r="A536">
        <v>534</v>
      </c>
      <c r="B536" s="3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0.15022446689113356</v>
      </c>
      <c r="P536" s="4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35">
      <c r="A537">
        <v>535</v>
      </c>
      <c r="B537" s="3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4.820384615384615</v>
      </c>
      <c r="P537" s="4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35">
      <c r="A538">
        <v>536</v>
      </c>
      <c r="B538" s="3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1.4996938775510205</v>
      </c>
      <c r="P538" s="4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35">
      <c r="A539">
        <v>537</v>
      </c>
      <c r="B539" s="3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1.1722156398104266</v>
      </c>
      <c r="P539" s="4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35">
      <c r="A540">
        <v>538</v>
      </c>
      <c r="B540" s="3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0.37695968274950431</v>
      </c>
      <c r="P540" s="4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35">
      <c r="A541">
        <v>539</v>
      </c>
      <c r="B541" s="3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0.72653061224489801</v>
      </c>
      <c r="P541" s="4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35">
      <c r="A542">
        <v>540</v>
      </c>
      <c r="B542" s="3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2.6598113207547169</v>
      </c>
      <c r="P542" s="4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35">
      <c r="A543">
        <v>541</v>
      </c>
      <c r="B543" s="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0.24205617977528091</v>
      </c>
      <c r="P543" s="4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35">
      <c r="A544">
        <v>542</v>
      </c>
      <c r="B544" s="3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2.5064935064935064E-2</v>
      </c>
      <c r="P544" s="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x14ac:dyDescent="0.35">
      <c r="A545">
        <v>543</v>
      </c>
      <c r="B545" s="3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0.1632979976442874</v>
      </c>
      <c r="P545" s="4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1" x14ac:dyDescent="0.35">
      <c r="A546">
        <v>544</v>
      </c>
      <c r="B546" s="3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2.7650000000000001</v>
      </c>
      <c r="P546" s="4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x14ac:dyDescent="0.35">
      <c r="A547">
        <v>545</v>
      </c>
      <c r="B547" s="3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0.88803571428571426</v>
      </c>
      <c r="P547" s="4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x14ac:dyDescent="0.35">
      <c r="A548">
        <v>546</v>
      </c>
      <c r="B548" s="3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1.6357142857142857</v>
      </c>
      <c r="P548" s="4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35">
      <c r="A549">
        <v>547</v>
      </c>
      <c r="B549" s="3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9.69</v>
      </c>
      <c r="P549" s="4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x14ac:dyDescent="0.35">
      <c r="A550">
        <v>548</v>
      </c>
      <c r="B550" s="3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2.7091376701966716</v>
      </c>
      <c r="P550" s="4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1" x14ac:dyDescent="0.35">
      <c r="A551">
        <v>549</v>
      </c>
      <c r="B551" s="3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2.8421355932203389</v>
      </c>
      <c r="P551" s="4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1" x14ac:dyDescent="0.35">
      <c r="A552">
        <v>550</v>
      </c>
      <c r="B552" s="3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0.04</v>
      </c>
      <c r="P552" s="4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x14ac:dyDescent="0.35">
      <c r="A553">
        <v>551</v>
      </c>
      <c r="B553" s="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0.58632981676846196</v>
      </c>
      <c r="P553" s="4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x14ac:dyDescent="0.35">
      <c r="A554">
        <v>552</v>
      </c>
      <c r="B554" s="3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0.98511111111111116</v>
      </c>
      <c r="P554" s="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1" x14ac:dyDescent="0.35">
      <c r="A555">
        <v>553</v>
      </c>
      <c r="B555" s="3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0.43975381008206332</v>
      </c>
      <c r="P555" s="4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1" x14ac:dyDescent="0.35">
      <c r="A556">
        <v>554</v>
      </c>
      <c r="B556" s="3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1.5166315789473683</v>
      </c>
      <c r="P556" s="4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x14ac:dyDescent="0.35">
      <c r="A557">
        <v>555</v>
      </c>
      <c r="B557" s="3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2.2363492063492063</v>
      </c>
      <c r="P557" s="4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35">
      <c r="A558">
        <v>556</v>
      </c>
      <c r="B558" s="3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2.3975</v>
      </c>
      <c r="P558" s="4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35">
      <c r="A559">
        <v>557</v>
      </c>
      <c r="B559" s="3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1.9933333333333334</v>
      </c>
      <c r="P559" s="4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35">
      <c r="A560">
        <v>558</v>
      </c>
      <c r="B560" s="3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1.373448275862069</v>
      </c>
      <c r="P560" s="4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x14ac:dyDescent="0.35">
      <c r="A561">
        <v>559</v>
      </c>
      <c r="B561" s="3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1.009696106362773</v>
      </c>
      <c r="P561" s="4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35">
      <c r="A562">
        <v>560</v>
      </c>
      <c r="B562" s="3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7.9416000000000002</v>
      </c>
      <c r="P562" s="4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x14ac:dyDescent="0.35">
      <c r="A563">
        <v>561</v>
      </c>
      <c r="B563" s="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3.6970000000000001</v>
      </c>
      <c r="P563" s="4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1" x14ac:dyDescent="0.35">
      <c r="A564">
        <v>562</v>
      </c>
      <c r="B564" s="3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0.12818181818181817</v>
      </c>
      <c r="P564" s="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35">
      <c r="A565">
        <v>563</v>
      </c>
      <c r="B565" s="3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1.3802702702702703</v>
      </c>
      <c r="P565" s="4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x14ac:dyDescent="0.35">
      <c r="A566">
        <v>564</v>
      </c>
      <c r="B566" s="3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0.83813278008298753</v>
      </c>
      <c r="P566" s="4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35">
      <c r="A567">
        <v>565</v>
      </c>
      <c r="B567" s="3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2.0460063224446787</v>
      </c>
      <c r="P567" s="4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x14ac:dyDescent="0.35">
      <c r="A568">
        <v>566</v>
      </c>
      <c r="B568" s="3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0.44344086021505374</v>
      </c>
      <c r="P568" s="4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1" x14ac:dyDescent="0.35">
      <c r="A569">
        <v>567</v>
      </c>
      <c r="B569" s="3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2.1860294117647059</v>
      </c>
      <c r="P569" s="4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35">
      <c r="A570">
        <v>568</v>
      </c>
      <c r="B570" s="3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1.8603314917127072</v>
      </c>
      <c r="P570" s="4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35">
      <c r="A571">
        <v>569</v>
      </c>
      <c r="B571" s="3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2.3733830845771142</v>
      </c>
      <c r="P571" s="4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x14ac:dyDescent="0.35">
      <c r="A572">
        <v>570</v>
      </c>
      <c r="B572" s="3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3.0565384615384614</v>
      </c>
      <c r="P572" s="4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x14ac:dyDescent="0.35">
      <c r="A573">
        <v>571</v>
      </c>
      <c r="B573" s="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0.94142857142857139</v>
      </c>
      <c r="P573" s="4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35">
      <c r="A574">
        <v>572</v>
      </c>
      <c r="B574" s="3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0.54400000000000004</v>
      </c>
      <c r="P574" s="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35">
      <c r="A575">
        <v>573</v>
      </c>
      <c r="B575" s="3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1.1188059701492536</v>
      </c>
      <c r="P575" s="4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35">
      <c r="A576">
        <v>574</v>
      </c>
      <c r="B576" s="3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3.6914814814814814</v>
      </c>
      <c r="P576" s="4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x14ac:dyDescent="0.35">
      <c r="A577">
        <v>575</v>
      </c>
      <c r="B577" s="3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0.62930372148859548</v>
      </c>
      <c r="P577" s="4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1" x14ac:dyDescent="0.35">
      <c r="A578">
        <v>576</v>
      </c>
      <c r="B578" s="3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0.6492783505154639</v>
      </c>
      <c r="P578" s="4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x14ac:dyDescent="0.35">
      <c r="A579">
        <v>577</v>
      </c>
      <c r="B579" s="3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36">E579/D579</f>
        <v>0.18853658536585366</v>
      </c>
      <c r="P579" s="4">
        <f t="shared" ref="P579:P642" si="37">E579/G579</f>
        <v>41.783783783783782</v>
      </c>
      <c r="Q579" t="str" cm="1">
        <f t="array" ref="Q579:R579">_xlfn.TEXTSPLIT(N579,"/")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35">
      <c r="A580">
        <v>578</v>
      </c>
      <c r="B580" s="3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36"/>
        <v>0.1675440414507772</v>
      </c>
      <c r="P580" s="4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x14ac:dyDescent="0.35">
      <c r="A581">
        <v>579</v>
      </c>
      <c r="B581" s="3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6"/>
        <v>1.0111290322580646</v>
      </c>
      <c r="P581" s="4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35">
      <c r="A582">
        <v>580</v>
      </c>
      <c r="B582" s="3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6"/>
        <v>3.4150228310502282</v>
      </c>
      <c r="P582" s="4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x14ac:dyDescent="0.35">
      <c r="A583">
        <v>581</v>
      </c>
      <c r="B583" s="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6"/>
        <v>0.64016666666666666</v>
      </c>
      <c r="P583" s="4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35">
      <c r="A584">
        <v>582</v>
      </c>
      <c r="B584" s="3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6"/>
        <v>0.5208045977011494</v>
      </c>
      <c r="P584" s="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1" x14ac:dyDescent="0.35">
      <c r="A585">
        <v>583</v>
      </c>
      <c r="B585" s="3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6"/>
        <v>3.2240211640211642</v>
      </c>
      <c r="P585" s="4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x14ac:dyDescent="0.35">
      <c r="A586">
        <v>584</v>
      </c>
      <c r="B586" s="3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6"/>
        <v>1.1950810185185186</v>
      </c>
      <c r="P586" s="4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35">
      <c r="A587">
        <v>585</v>
      </c>
      <c r="B587" s="3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6"/>
        <v>1.4679775280898877</v>
      </c>
      <c r="P587" s="4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35">
      <c r="A588">
        <v>586</v>
      </c>
      <c r="B588" s="3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6"/>
        <v>9.5057142857142853</v>
      </c>
      <c r="P588" s="4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x14ac:dyDescent="0.35">
      <c r="A589">
        <v>587</v>
      </c>
      <c r="B589" s="3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6"/>
        <v>0.72893617021276591</v>
      </c>
      <c r="P589" s="4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x14ac:dyDescent="0.35">
      <c r="A590">
        <v>588</v>
      </c>
      <c r="B590" s="3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6"/>
        <v>0.7900824873096447</v>
      </c>
      <c r="P590" s="4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35">
      <c r="A591">
        <v>589</v>
      </c>
      <c r="B591" s="3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6"/>
        <v>0.64721518987341775</v>
      </c>
      <c r="P591" s="4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1" x14ac:dyDescent="0.35">
      <c r="A592">
        <v>590</v>
      </c>
      <c r="B592" s="3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6"/>
        <v>0.82028169014084507</v>
      </c>
      <c r="P592" s="4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x14ac:dyDescent="0.35">
      <c r="A593">
        <v>591</v>
      </c>
      <c r="B593" s="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6"/>
        <v>10.376666666666667</v>
      </c>
      <c r="P593" s="4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1" x14ac:dyDescent="0.35">
      <c r="A594">
        <v>592</v>
      </c>
      <c r="B594" s="3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6"/>
        <v>0.12910076530612244</v>
      </c>
      <c r="P594" s="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35">
      <c r="A595">
        <v>593</v>
      </c>
      <c r="B595" s="3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6"/>
        <v>1.5484210526315789</v>
      </c>
      <c r="P595" s="4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1" x14ac:dyDescent="0.35">
      <c r="A596">
        <v>594</v>
      </c>
      <c r="B596" s="3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6"/>
        <v>7.0991735537190084E-2</v>
      </c>
      <c r="P596" s="4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1" x14ac:dyDescent="0.35">
      <c r="A597">
        <v>595</v>
      </c>
      <c r="B597" s="3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6"/>
        <v>2.0852773826458035</v>
      </c>
      <c r="P597" s="4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35">
      <c r="A598">
        <v>596</v>
      </c>
      <c r="B598" s="3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6"/>
        <v>0.99683544303797467</v>
      </c>
      <c r="P598" s="4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x14ac:dyDescent="0.35">
      <c r="A599">
        <v>597</v>
      </c>
      <c r="B599" s="3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6"/>
        <v>2.0159756097560977</v>
      </c>
      <c r="P599" s="4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x14ac:dyDescent="0.35">
      <c r="A600">
        <v>598</v>
      </c>
      <c r="B600" s="3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6"/>
        <v>1.6209032258064515</v>
      </c>
      <c r="P600" s="4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1" x14ac:dyDescent="0.35">
      <c r="A601">
        <v>599</v>
      </c>
      <c r="B601" s="3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6"/>
        <v>3.6436208125445471E-2</v>
      </c>
      <c r="P601" s="4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x14ac:dyDescent="0.35">
      <c r="A602">
        <v>600</v>
      </c>
      <c r="B602" s="3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6"/>
        <v>0.05</v>
      </c>
      <c r="P602" s="4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35">
      <c r="A603">
        <v>601</v>
      </c>
      <c r="B603" s="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6"/>
        <v>2.0663492063492064</v>
      </c>
      <c r="P603" s="4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1" x14ac:dyDescent="0.35">
      <c r="A604">
        <v>602</v>
      </c>
      <c r="B604" s="3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6"/>
        <v>1.2823628691983122</v>
      </c>
      <c r="P604" s="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35">
      <c r="A605">
        <v>603</v>
      </c>
      <c r="B605" s="3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6"/>
        <v>1.1966037735849056</v>
      </c>
      <c r="P605" s="4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35">
      <c r="A606">
        <v>604</v>
      </c>
      <c r="B606" s="3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6"/>
        <v>1.7073055242390078</v>
      </c>
      <c r="P606" s="4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x14ac:dyDescent="0.35">
      <c r="A607">
        <v>605</v>
      </c>
      <c r="B607" s="3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6"/>
        <v>1.8721212121212121</v>
      </c>
      <c r="P607" s="4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x14ac:dyDescent="0.35">
      <c r="A608">
        <v>606</v>
      </c>
      <c r="B608" s="3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6"/>
        <v>1.8838235294117647</v>
      </c>
      <c r="P608" s="4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x14ac:dyDescent="0.35">
      <c r="A609">
        <v>607</v>
      </c>
      <c r="B609" s="3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6"/>
        <v>1.3129869186046512</v>
      </c>
      <c r="P609" s="4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35">
      <c r="A610">
        <v>608</v>
      </c>
      <c r="B610" s="3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6"/>
        <v>2.8397435897435899</v>
      </c>
      <c r="P610" s="4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x14ac:dyDescent="0.35">
      <c r="A611">
        <v>609</v>
      </c>
      <c r="B611" s="3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6"/>
        <v>1.2041999999999999</v>
      </c>
      <c r="P611" s="4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1" x14ac:dyDescent="0.35">
      <c r="A612">
        <v>610</v>
      </c>
      <c r="B612" s="3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6"/>
        <v>4.1905607476635511</v>
      </c>
      <c r="P612" s="4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x14ac:dyDescent="0.35">
      <c r="A613">
        <v>611</v>
      </c>
      <c r="B613" s="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6"/>
        <v>0.13853658536585367</v>
      </c>
      <c r="P613" s="4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35">
      <c r="A614">
        <v>612</v>
      </c>
      <c r="B614" s="3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6"/>
        <v>1.3943548387096774</v>
      </c>
      <c r="P614" s="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x14ac:dyDescent="0.35">
      <c r="A615">
        <v>613</v>
      </c>
      <c r="B615" s="3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6"/>
        <v>1.74</v>
      </c>
      <c r="P615" s="4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1" x14ac:dyDescent="0.35">
      <c r="A616">
        <v>614</v>
      </c>
      <c r="B616" s="3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6"/>
        <v>1.5549056603773586</v>
      </c>
      <c r="P616" s="4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x14ac:dyDescent="0.35">
      <c r="A617">
        <v>615</v>
      </c>
      <c r="B617" s="3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6"/>
        <v>1.7044705882352942</v>
      </c>
      <c r="P617" s="4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35">
      <c r="A618">
        <v>616</v>
      </c>
      <c r="B618" s="3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6"/>
        <v>1.8951562500000001</v>
      </c>
      <c r="P618" s="4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35">
      <c r="A619">
        <v>617</v>
      </c>
      <c r="B619" s="3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6"/>
        <v>2.4971428571428573</v>
      </c>
      <c r="P619" s="4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35">
      <c r="A620">
        <v>618</v>
      </c>
      <c r="B620" s="3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6"/>
        <v>0.48860523665659616</v>
      </c>
      <c r="P620" s="4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35">
      <c r="A621">
        <v>619</v>
      </c>
      <c r="B621" s="3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6"/>
        <v>0.28461970393057684</v>
      </c>
      <c r="P621" s="4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35">
      <c r="A622">
        <v>620</v>
      </c>
      <c r="B622" s="3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6"/>
        <v>2.6802325581395348</v>
      </c>
      <c r="P622" s="4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35">
      <c r="A623">
        <v>621</v>
      </c>
      <c r="B623" s="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6"/>
        <v>6.1980078125000002</v>
      </c>
      <c r="P623" s="4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35">
      <c r="A624">
        <v>622</v>
      </c>
      <c r="B624" s="3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6"/>
        <v>3.1301587301587303E-2</v>
      </c>
      <c r="P624" s="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35">
      <c r="A625">
        <v>623</v>
      </c>
      <c r="B625" s="3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6"/>
        <v>1.5992152704135738</v>
      </c>
      <c r="P625" s="4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35">
      <c r="A626">
        <v>624</v>
      </c>
      <c r="B626" s="3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6"/>
        <v>2.793921568627451</v>
      </c>
      <c r="P626" s="4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1" x14ac:dyDescent="0.35">
      <c r="A627">
        <v>625</v>
      </c>
      <c r="B627" s="3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6"/>
        <v>0.77373333333333338</v>
      </c>
      <c r="P627" s="4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1" x14ac:dyDescent="0.35">
      <c r="A628">
        <v>626</v>
      </c>
      <c r="B628" s="3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6"/>
        <v>2.0632812500000002</v>
      </c>
      <c r="P628" s="4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35">
      <c r="A629">
        <v>627</v>
      </c>
      <c r="B629" s="3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6"/>
        <v>6.9424999999999999</v>
      </c>
      <c r="P629" s="4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35">
      <c r="A630">
        <v>628</v>
      </c>
      <c r="B630" s="3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6"/>
        <v>1.5178947368421052</v>
      </c>
      <c r="P630" s="4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35">
      <c r="A631">
        <v>629</v>
      </c>
      <c r="B631" s="3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6"/>
        <v>0.64582072176949945</v>
      </c>
      <c r="P631" s="4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35">
      <c r="A632">
        <v>630</v>
      </c>
      <c r="B632" s="3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6"/>
        <v>0.62873684210526315</v>
      </c>
      <c r="P632" s="4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35">
      <c r="A633">
        <v>631</v>
      </c>
      <c r="B633" s="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6"/>
        <v>3.1039864864864866</v>
      </c>
      <c r="P633" s="4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35">
      <c r="A634">
        <v>632</v>
      </c>
      <c r="B634" s="3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6"/>
        <v>0.42859916782246882</v>
      </c>
      <c r="P634" s="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x14ac:dyDescent="0.35">
      <c r="A635">
        <v>633</v>
      </c>
      <c r="B635" s="3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6"/>
        <v>0.83119402985074631</v>
      </c>
      <c r="P635" s="4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x14ac:dyDescent="0.35">
      <c r="A636">
        <v>634</v>
      </c>
      <c r="B636" s="3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6"/>
        <v>0.78531302876480547</v>
      </c>
      <c r="P636" s="4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35">
      <c r="A637">
        <v>635</v>
      </c>
      <c r="B637" s="3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6"/>
        <v>1.1409352517985611</v>
      </c>
      <c r="P637" s="4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x14ac:dyDescent="0.35">
      <c r="A638">
        <v>636</v>
      </c>
      <c r="B638" s="3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6"/>
        <v>0.64537683358624176</v>
      </c>
      <c r="P638" s="4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x14ac:dyDescent="0.35">
      <c r="A639">
        <v>637</v>
      </c>
      <c r="B639" s="3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6"/>
        <v>0.79411764705882348</v>
      </c>
      <c r="P639" s="4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x14ac:dyDescent="0.35">
      <c r="A640">
        <v>638</v>
      </c>
      <c r="B640" s="3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6"/>
        <v>0.11419117647058824</v>
      </c>
      <c r="P640" s="4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35">
      <c r="A641">
        <v>639</v>
      </c>
      <c r="B641" s="3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6"/>
        <v>0.56186046511627907</v>
      </c>
      <c r="P641" s="4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35">
      <c r="A642">
        <v>640</v>
      </c>
      <c r="B642" s="3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6"/>
        <v>0.16501669449081802</v>
      </c>
      <c r="P642" s="4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1" x14ac:dyDescent="0.35">
      <c r="A643">
        <v>641</v>
      </c>
      <c r="B643" s="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40">E643/D643</f>
        <v>1.1996808510638297</v>
      </c>
      <c r="P643" s="4">
        <f t="shared" ref="P643:P706" si="41">E643/G643</f>
        <v>58.128865979381445</v>
      </c>
      <c r="Q643" t="str" cm="1">
        <f t="array" ref="Q643:R643">_xlfn.TEXTSPLIT(N643,"/")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35">
      <c r="A644">
        <v>642</v>
      </c>
      <c r="B644" s="3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40"/>
        <v>1.4545652173913044</v>
      </c>
      <c r="P644" s="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x14ac:dyDescent="0.35">
      <c r="A645">
        <v>643</v>
      </c>
      <c r="B645" s="3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0"/>
        <v>2.2138255033557046</v>
      </c>
      <c r="P645" s="4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x14ac:dyDescent="0.35">
      <c r="A646">
        <v>644</v>
      </c>
      <c r="B646" s="3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0"/>
        <v>0.48396694214876035</v>
      </c>
      <c r="P646" s="4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x14ac:dyDescent="0.35">
      <c r="A647">
        <v>645</v>
      </c>
      <c r="B647" s="3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0"/>
        <v>0.92911504424778757</v>
      </c>
      <c r="P647" s="4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35">
      <c r="A648">
        <v>646</v>
      </c>
      <c r="B648" s="3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0"/>
        <v>0.88599797365754818</v>
      </c>
      <c r="P648" s="4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35">
      <c r="A649">
        <v>647</v>
      </c>
      <c r="B649" s="3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0"/>
        <v>0.41399999999999998</v>
      </c>
      <c r="P649" s="4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35">
      <c r="A650">
        <v>648</v>
      </c>
      <c r="B650" s="3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0"/>
        <v>0.63056795131845844</v>
      </c>
      <c r="P650" s="4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35">
      <c r="A651">
        <v>649</v>
      </c>
      <c r="B651" s="3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0"/>
        <v>0.48482333607230893</v>
      </c>
      <c r="P651" s="4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35">
      <c r="A652">
        <v>650</v>
      </c>
      <c r="B652" s="3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0"/>
        <v>0.02</v>
      </c>
      <c r="P652" s="4">
        <f t="shared" si="41"/>
        <v>2</v>
      </c>
      <c r="Q652" t="str" cm="1">
        <f t="array" ref="Q652:R652">_xlfn.TEXTSPLIT(N652,"/")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35">
      <c r="A653">
        <v>651</v>
      </c>
      <c r="B653" s="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0"/>
        <v>0.88479410269445857</v>
      </c>
      <c r="P653" s="4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x14ac:dyDescent="0.35">
      <c r="A654">
        <v>652</v>
      </c>
      <c r="B654" s="3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0"/>
        <v>1.2684</v>
      </c>
      <c r="P654" s="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35">
      <c r="A655">
        <v>653</v>
      </c>
      <c r="B655" s="3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0"/>
        <v>23.388333333333332</v>
      </c>
      <c r="P655" s="4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35">
      <c r="A656">
        <v>654</v>
      </c>
      <c r="B656" s="3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0"/>
        <v>5.0838857142857146</v>
      </c>
      <c r="P656" s="4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35">
      <c r="A657">
        <v>655</v>
      </c>
      <c r="B657" s="3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0"/>
        <v>1.9147826086956521</v>
      </c>
      <c r="P657" s="4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1" x14ac:dyDescent="0.35">
      <c r="A658">
        <v>656</v>
      </c>
      <c r="B658" s="3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0"/>
        <v>0.42127533783783783</v>
      </c>
      <c r="P658" s="4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x14ac:dyDescent="0.35">
      <c r="A659">
        <v>657</v>
      </c>
      <c r="B659" s="3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0"/>
        <v>8.2400000000000001E-2</v>
      </c>
      <c r="P659" s="4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x14ac:dyDescent="0.35">
      <c r="A660">
        <v>658</v>
      </c>
      <c r="B660" s="3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0"/>
        <v>0.60064638783269964</v>
      </c>
      <c r="P660" s="4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35">
      <c r="A661">
        <v>659</v>
      </c>
      <c r="B661" s="3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0"/>
        <v>0.47232808616404309</v>
      </c>
      <c r="P661" s="4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x14ac:dyDescent="0.35">
      <c r="A662">
        <v>660</v>
      </c>
      <c r="B662" s="3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0"/>
        <v>0.81736263736263737</v>
      </c>
      <c r="P662" s="4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35">
      <c r="A663">
        <v>661</v>
      </c>
      <c r="B663" s="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0"/>
        <v>0.54187265917603</v>
      </c>
      <c r="P663" s="4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35">
      <c r="A664">
        <v>662</v>
      </c>
      <c r="B664" s="3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0"/>
        <v>0.97868131868131869</v>
      </c>
      <c r="P664" s="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x14ac:dyDescent="0.35">
      <c r="A665">
        <v>663</v>
      </c>
      <c r="B665" s="3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0"/>
        <v>0.77239999999999998</v>
      </c>
      <c r="P665" s="4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35">
      <c r="A666">
        <v>664</v>
      </c>
      <c r="B666" s="3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0"/>
        <v>0.33464735516372796</v>
      </c>
      <c r="P666" s="4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x14ac:dyDescent="0.35">
      <c r="A667">
        <v>665</v>
      </c>
      <c r="B667" s="3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0"/>
        <v>2.3958823529411766</v>
      </c>
      <c r="P667" s="4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35">
      <c r="A668">
        <v>666</v>
      </c>
      <c r="B668" s="3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0"/>
        <v>0.64032258064516134</v>
      </c>
      <c r="P668" s="4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1" x14ac:dyDescent="0.35">
      <c r="A669">
        <v>667</v>
      </c>
      <c r="B669" s="3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0"/>
        <v>1.7615942028985507</v>
      </c>
      <c r="P669" s="4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1" x14ac:dyDescent="0.35">
      <c r="A670">
        <v>668</v>
      </c>
      <c r="B670" s="3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0"/>
        <v>0.20338181818181819</v>
      </c>
      <c r="P670" s="4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35">
      <c r="A671">
        <v>669</v>
      </c>
      <c r="B671" s="3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0"/>
        <v>3.5864754098360656</v>
      </c>
      <c r="P671" s="4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1" x14ac:dyDescent="0.35">
      <c r="A672">
        <v>670</v>
      </c>
      <c r="B672" s="3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0"/>
        <v>4.6885802469135802</v>
      </c>
      <c r="P672" s="4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1" x14ac:dyDescent="0.35">
      <c r="A673">
        <v>671</v>
      </c>
      <c r="B673" s="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0"/>
        <v>1.220563524590164</v>
      </c>
      <c r="P673" s="4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35">
      <c r="A674">
        <v>672</v>
      </c>
      <c r="B674" s="3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0"/>
        <v>0.55931783729156137</v>
      </c>
      <c r="P674" s="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35">
      <c r="A675">
        <v>673</v>
      </c>
      <c r="B675" s="3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0"/>
        <v>0.43660714285714286</v>
      </c>
      <c r="P675" s="4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35">
      <c r="A676">
        <v>674</v>
      </c>
      <c r="B676" s="3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0"/>
        <v>0.33538371411833628</v>
      </c>
      <c r="P676" s="4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35">
      <c r="A677">
        <v>675</v>
      </c>
      <c r="B677" s="3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0"/>
        <v>1.2297938144329896</v>
      </c>
      <c r="P677" s="4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35">
      <c r="A678">
        <v>676</v>
      </c>
      <c r="B678" s="3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0"/>
        <v>1.8974959871589085</v>
      </c>
      <c r="P678" s="4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35">
      <c r="A679">
        <v>677</v>
      </c>
      <c r="B679" s="3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0"/>
        <v>0.83622641509433959</v>
      </c>
      <c r="P679" s="4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35">
      <c r="A680">
        <v>678</v>
      </c>
      <c r="B680" s="3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0"/>
        <v>0.17968844221105529</v>
      </c>
      <c r="P680" s="4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x14ac:dyDescent="0.35">
      <c r="A681">
        <v>679</v>
      </c>
      <c r="B681" s="3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0"/>
        <v>10.365</v>
      </c>
      <c r="P681" s="4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1" x14ac:dyDescent="0.35">
      <c r="A682">
        <v>680</v>
      </c>
      <c r="B682" s="3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0"/>
        <v>0.97405219780219776</v>
      </c>
      <c r="P682" s="4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1" x14ac:dyDescent="0.35">
      <c r="A683">
        <v>681</v>
      </c>
      <c r="B683" s="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0"/>
        <v>0.86386203150461705</v>
      </c>
      <c r="P683" s="4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x14ac:dyDescent="0.35">
      <c r="A684">
        <v>682</v>
      </c>
      <c r="B684" s="3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0"/>
        <v>1.5016666666666667</v>
      </c>
      <c r="P684" s="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x14ac:dyDescent="0.35">
      <c r="A685">
        <v>683</v>
      </c>
      <c r="B685" s="3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0"/>
        <v>3.5843478260869563</v>
      </c>
      <c r="P685" s="4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35">
      <c r="A686">
        <v>684</v>
      </c>
      <c r="B686" s="3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0"/>
        <v>5.4285714285714288</v>
      </c>
      <c r="P686" s="4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35">
      <c r="A687">
        <v>685</v>
      </c>
      <c r="B687" s="3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0"/>
        <v>0.67500714285714281</v>
      </c>
      <c r="P687" s="4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35">
      <c r="A688">
        <v>686</v>
      </c>
      <c r="B688" s="3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0"/>
        <v>1.9174666666666667</v>
      </c>
      <c r="P688" s="4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35">
      <c r="A689">
        <v>687</v>
      </c>
      <c r="B689" s="3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0"/>
        <v>9.32</v>
      </c>
      <c r="P689" s="4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x14ac:dyDescent="0.35">
      <c r="A690">
        <v>688</v>
      </c>
      <c r="B690" s="3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0"/>
        <v>4.2927586206896553</v>
      </c>
      <c r="P690" s="4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x14ac:dyDescent="0.35">
      <c r="A691">
        <v>689</v>
      </c>
      <c r="B691" s="3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0"/>
        <v>1.0065753424657535</v>
      </c>
      <c r="P691" s="4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x14ac:dyDescent="0.35">
      <c r="A692">
        <v>690</v>
      </c>
      <c r="B692" s="3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0"/>
        <v>2.266111111111111</v>
      </c>
      <c r="P692" s="4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x14ac:dyDescent="0.35">
      <c r="A693">
        <v>691</v>
      </c>
      <c r="B693" s="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0"/>
        <v>1.4238</v>
      </c>
      <c r="P693" s="4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35">
      <c r="A694">
        <v>692</v>
      </c>
      <c r="B694" s="3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0"/>
        <v>0.90633333333333332</v>
      </c>
      <c r="P694" s="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1" x14ac:dyDescent="0.35">
      <c r="A695">
        <v>693</v>
      </c>
      <c r="B695" s="3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0"/>
        <v>0.63966740576496672</v>
      </c>
      <c r="P695" s="4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35">
      <c r="A696">
        <v>694</v>
      </c>
      <c r="B696" s="3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0"/>
        <v>0.84131868131868137</v>
      </c>
      <c r="P696" s="4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x14ac:dyDescent="0.35">
      <c r="A697">
        <v>695</v>
      </c>
      <c r="B697" s="3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0"/>
        <v>1.3393478260869565</v>
      </c>
      <c r="P697" s="4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x14ac:dyDescent="0.35">
      <c r="A698">
        <v>696</v>
      </c>
      <c r="B698" s="3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0"/>
        <v>0.59042047531992692</v>
      </c>
      <c r="P698" s="4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1" x14ac:dyDescent="0.35">
      <c r="A699">
        <v>697</v>
      </c>
      <c r="B699" s="3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0"/>
        <v>1.5280062063615205</v>
      </c>
      <c r="P699" s="4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35">
      <c r="A700">
        <v>698</v>
      </c>
      <c r="B700" s="3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0"/>
        <v>4.466912114014252</v>
      </c>
      <c r="P700" s="4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x14ac:dyDescent="0.35">
      <c r="A701">
        <v>699</v>
      </c>
      <c r="B701" s="3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0"/>
        <v>0.8439189189189189</v>
      </c>
      <c r="P701" s="4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1" x14ac:dyDescent="0.35">
      <c r="A702">
        <v>700</v>
      </c>
      <c r="B702" s="3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0"/>
        <v>0.03</v>
      </c>
      <c r="P702" s="4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1" x14ac:dyDescent="0.35">
      <c r="A703">
        <v>701</v>
      </c>
      <c r="B703" s="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0"/>
        <v>1.7502692307692307</v>
      </c>
      <c r="P703" s="4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1" x14ac:dyDescent="0.35">
      <c r="A704">
        <v>702</v>
      </c>
      <c r="B704" s="3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0"/>
        <v>0.54137931034482756</v>
      </c>
      <c r="P704" s="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35">
      <c r="A705">
        <v>703</v>
      </c>
      <c r="B705" s="3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0"/>
        <v>3.1187381703470032</v>
      </c>
      <c r="P705" s="4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1" x14ac:dyDescent="0.35">
      <c r="A706">
        <v>704</v>
      </c>
      <c r="B706" s="3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0"/>
        <v>1.2278160919540231</v>
      </c>
      <c r="P706" s="4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35">
      <c r="A707">
        <v>705</v>
      </c>
      <c r="B707" s="3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44">E707/D707</f>
        <v>0.99026517383618151</v>
      </c>
      <c r="P707" s="4">
        <f t="shared" ref="P707:P770" si="45"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" x14ac:dyDescent="0.35">
      <c r="A708">
        <v>706</v>
      </c>
      <c r="B708" s="3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44"/>
        <v>1.278468634686347</v>
      </c>
      <c r="P708" s="4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1" x14ac:dyDescent="0.35">
      <c r="A709">
        <v>707</v>
      </c>
      <c r="B709" s="3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4"/>
        <v>1.5861643835616439</v>
      </c>
      <c r="P709" s="4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x14ac:dyDescent="0.35">
      <c r="A710">
        <v>708</v>
      </c>
      <c r="B710" s="3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4"/>
        <v>7.0705882352941174</v>
      </c>
      <c r="P710" s="4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35">
      <c r="A711">
        <v>709</v>
      </c>
      <c r="B711" s="3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4"/>
        <v>1.4238775510204082</v>
      </c>
      <c r="P711" s="4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1" x14ac:dyDescent="0.35">
      <c r="A712">
        <v>710</v>
      </c>
      <c r="B712" s="3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4"/>
        <v>1.4786046511627906</v>
      </c>
      <c r="P712" s="4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1" x14ac:dyDescent="0.35">
      <c r="A713">
        <v>711</v>
      </c>
      <c r="B713" s="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4"/>
        <v>0.20322580645161289</v>
      </c>
      <c r="P713" s="4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1" x14ac:dyDescent="0.35">
      <c r="A714">
        <v>712</v>
      </c>
      <c r="B714" s="3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4"/>
        <v>18.40625</v>
      </c>
      <c r="P714" s="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35">
      <c r="A715">
        <v>713</v>
      </c>
      <c r="B715" s="3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4"/>
        <v>1.6194202898550725</v>
      </c>
      <c r="P715" s="4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35">
      <c r="A716">
        <v>714</v>
      </c>
      <c r="B716" s="3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4"/>
        <v>4.7282077922077921</v>
      </c>
      <c r="P716" s="4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35">
      <c r="A717">
        <v>715</v>
      </c>
      <c r="B717" s="3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4"/>
        <v>0.24466101694915254</v>
      </c>
      <c r="P717" s="4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35">
      <c r="A718">
        <v>716</v>
      </c>
      <c r="B718" s="3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4"/>
        <v>5.1764999999999999</v>
      </c>
      <c r="P718" s="4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1" x14ac:dyDescent="0.35">
      <c r="A719">
        <v>717</v>
      </c>
      <c r="B719" s="3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4"/>
        <v>2.4764285714285714</v>
      </c>
      <c r="P719" s="4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35">
      <c r="A720">
        <v>718</v>
      </c>
      <c r="B720" s="3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4"/>
        <v>1.0020481927710843</v>
      </c>
      <c r="P720" s="4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35">
      <c r="A721">
        <v>719</v>
      </c>
      <c r="B721" s="3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4"/>
        <v>1.53</v>
      </c>
      <c r="P721" s="4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1" x14ac:dyDescent="0.35">
      <c r="A722">
        <v>720</v>
      </c>
      <c r="B722" s="3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4"/>
        <v>0.37091954022988505</v>
      </c>
      <c r="P722" s="4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x14ac:dyDescent="0.35">
      <c r="A723">
        <v>721</v>
      </c>
      <c r="B723" s="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4"/>
        <v>4.3923948220064728E-2</v>
      </c>
      <c r="P723" s="4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35">
      <c r="A724">
        <v>722</v>
      </c>
      <c r="B724" s="3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4"/>
        <v>1.5650721649484536</v>
      </c>
      <c r="P724" s="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x14ac:dyDescent="0.35">
      <c r="A725">
        <v>723</v>
      </c>
      <c r="B725" s="3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4"/>
        <v>2.704081632653061</v>
      </c>
      <c r="P725" s="4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1" x14ac:dyDescent="0.35">
      <c r="A726">
        <v>724</v>
      </c>
      <c r="B726" s="3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4"/>
        <v>1.3405952380952382</v>
      </c>
      <c r="P726" s="4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35">
      <c r="A727">
        <v>725</v>
      </c>
      <c r="B727" s="3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4"/>
        <v>0.50398033126293995</v>
      </c>
      <c r="P727" s="4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x14ac:dyDescent="0.35">
      <c r="A728">
        <v>726</v>
      </c>
      <c r="B728" s="3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4"/>
        <v>0.88815837937384901</v>
      </c>
      <c r="P728" s="4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35">
      <c r="A729">
        <v>727</v>
      </c>
      <c r="B729" s="3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4"/>
        <v>1.65</v>
      </c>
      <c r="P729" s="4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1" x14ac:dyDescent="0.35">
      <c r="A730">
        <v>728</v>
      </c>
      <c r="B730" s="3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4"/>
        <v>0.17499999999999999</v>
      </c>
      <c r="P730" s="4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1" x14ac:dyDescent="0.35">
      <c r="A731">
        <v>729</v>
      </c>
      <c r="B731" s="3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4"/>
        <v>1.8566071428571429</v>
      </c>
      <c r="P731" s="4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x14ac:dyDescent="0.35">
      <c r="A732">
        <v>730</v>
      </c>
      <c r="B732" s="3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4"/>
        <v>4.1266319444444441</v>
      </c>
      <c r="P732" s="4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35">
      <c r="A733">
        <v>731</v>
      </c>
      <c r="B733" s="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4"/>
        <v>0.90249999999999997</v>
      </c>
      <c r="P733" s="4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35">
      <c r="A734">
        <v>732</v>
      </c>
      <c r="B734" s="3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4"/>
        <v>0.91984615384615387</v>
      </c>
      <c r="P734" s="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35">
      <c r="A735">
        <v>733</v>
      </c>
      <c r="B735" s="3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4"/>
        <v>5.2700632911392402</v>
      </c>
      <c r="P735" s="4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35">
      <c r="A736">
        <v>734</v>
      </c>
      <c r="B736" s="3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4"/>
        <v>3.1914285714285713</v>
      </c>
      <c r="P736" s="4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1" x14ac:dyDescent="0.35">
      <c r="A737">
        <v>735</v>
      </c>
      <c r="B737" s="3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4"/>
        <v>3.5418867924528303</v>
      </c>
      <c r="P737" s="4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35">
      <c r="A738">
        <v>736</v>
      </c>
      <c r="B738" s="3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4"/>
        <v>0.32896103896103895</v>
      </c>
      <c r="P738" s="4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1" x14ac:dyDescent="0.35">
      <c r="A739">
        <v>737</v>
      </c>
      <c r="B739" s="3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4"/>
        <v>1.358918918918919</v>
      </c>
      <c r="P739" s="4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x14ac:dyDescent="0.35">
      <c r="A740">
        <v>738</v>
      </c>
      <c r="B740" s="3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4"/>
        <v>2.0843373493975904E-2</v>
      </c>
      <c r="P740" s="4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x14ac:dyDescent="0.35">
      <c r="A741">
        <v>739</v>
      </c>
      <c r="B741" s="3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4"/>
        <v>0.61</v>
      </c>
      <c r="P741" s="4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35">
      <c r="A742">
        <v>740</v>
      </c>
      <c r="B742" s="3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4"/>
        <v>0.30037735849056602</v>
      </c>
      <c r="P742" s="4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x14ac:dyDescent="0.35">
      <c r="A743">
        <v>741</v>
      </c>
      <c r="B743" s="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4"/>
        <v>11.791666666666666</v>
      </c>
      <c r="P743" s="4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35">
      <c r="A744">
        <v>742</v>
      </c>
      <c r="B744" s="3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4"/>
        <v>11.260833333333334</v>
      </c>
      <c r="P744" s="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1" x14ac:dyDescent="0.35">
      <c r="A745">
        <v>743</v>
      </c>
      <c r="B745" s="3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4"/>
        <v>0.12923076923076923</v>
      </c>
      <c r="P745" s="4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35">
      <c r="A746">
        <v>744</v>
      </c>
      <c r="B746" s="3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4"/>
        <v>7.12</v>
      </c>
      <c r="P746" s="4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1" x14ac:dyDescent="0.35">
      <c r="A747">
        <v>745</v>
      </c>
      <c r="B747" s="3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4"/>
        <v>0.30304347826086958</v>
      </c>
      <c r="P747" s="4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35">
      <c r="A748">
        <v>746</v>
      </c>
      <c r="B748" s="3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4"/>
        <v>2.1250896057347672</v>
      </c>
      <c r="P748" s="4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35">
      <c r="A749">
        <v>747</v>
      </c>
      <c r="B749" s="3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4"/>
        <v>2.2885714285714287</v>
      </c>
      <c r="P749" s="4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35">
      <c r="A750">
        <v>748</v>
      </c>
      <c r="B750" s="3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4"/>
        <v>0.34959979476654696</v>
      </c>
      <c r="P750" s="4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x14ac:dyDescent="0.35">
      <c r="A751">
        <v>749</v>
      </c>
      <c r="B751" s="3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4"/>
        <v>1.5729069767441861</v>
      </c>
      <c r="P751" s="4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35">
      <c r="A752">
        <v>750</v>
      </c>
      <c r="B752" s="3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4"/>
        <v>0.01</v>
      </c>
      <c r="P752" s="4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35">
      <c r="A753">
        <v>751</v>
      </c>
      <c r="B753" s="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4"/>
        <v>2.3230555555555554</v>
      </c>
      <c r="P753" s="4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35">
      <c r="A754">
        <v>752</v>
      </c>
      <c r="B754" s="3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4"/>
        <v>0.92448275862068963</v>
      </c>
      <c r="P754" s="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35">
      <c r="A755">
        <v>753</v>
      </c>
      <c r="B755" s="3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4"/>
        <v>2.5670212765957445</v>
      </c>
      <c r="P755" s="4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35">
      <c r="A756">
        <v>754</v>
      </c>
      <c r="B756" s="3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4"/>
        <v>1.6847017045454546</v>
      </c>
      <c r="P756" s="4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x14ac:dyDescent="0.35">
      <c r="A757">
        <v>755</v>
      </c>
      <c r="B757" s="3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4"/>
        <v>1.6657777777777778</v>
      </c>
      <c r="P757" s="4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x14ac:dyDescent="0.35">
      <c r="A758">
        <v>756</v>
      </c>
      <c r="B758" s="3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4"/>
        <v>7.7207692307692311</v>
      </c>
      <c r="P758" s="4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x14ac:dyDescent="0.35">
      <c r="A759">
        <v>757</v>
      </c>
      <c r="B759" s="3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4"/>
        <v>4.0685714285714285</v>
      </c>
      <c r="P759" s="4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35">
      <c r="A760">
        <v>758</v>
      </c>
      <c r="B760" s="3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4"/>
        <v>5.6420608108108112</v>
      </c>
      <c r="P760" s="4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1" x14ac:dyDescent="0.35">
      <c r="A761">
        <v>759</v>
      </c>
      <c r="B761" s="3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4"/>
        <v>0.6842686567164179</v>
      </c>
      <c r="P761" s="4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x14ac:dyDescent="0.35">
      <c r="A762">
        <v>760</v>
      </c>
      <c r="B762" s="3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4"/>
        <v>0.34351966873706002</v>
      </c>
      <c r="P762" s="4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35">
      <c r="A763">
        <v>761</v>
      </c>
      <c r="B763" s="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4"/>
        <v>6.5545454545454547</v>
      </c>
      <c r="P763" s="4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35">
      <c r="A764">
        <v>762</v>
      </c>
      <c r="B764" s="3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4"/>
        <v>1.7725714285714285</v>
      </c>
      <c r="P764" s="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x14ac:dyDescent="0.35">
      <c r="A765">
        <v>763</v>
      </c>
      <c r="B765" s="3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4"/>
        <v>1.1317857142857144</v>
      </c>
      <c r="P765" s="4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1" x14ac:dyDescent="0.35">
      <c r="A766">
        <v>764</v>
      </c>
      <c r="B766" s="3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4"/>
        <v>7.2818181818181822</v>
      </c>
      <c r="P766" s="4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35">
      <c r="A767">
        <v>765</v>
      </c>
      <c r="B767" s="3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4"/>
        <v>2.0833333333333335</v>
      </c>
      <c r="P767" s="4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1" x14ac:dyDescent="0.35">
      <c r="A768">
        <v>766</v>
      </c>
      <c r="B768" s="3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4"/>
        <v>0.31171232876712329</v>
      </c>
      <c r="P768" s="4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35">
      <c r="A769">
        <v>767</v>
      </c>
      <c r="B769" s="3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4"/>
        <v>0.56967078189300413</v>
      </c>
      <c r="P769" s="4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x14ac:dyDescent="0.35">
      <c r="A770">
        <v>768</v>
      </c>
      <c r="B770" s="3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4"/>
        <v>2.31</v>
      </c>
      <c r="P770" s="4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x14ac:dyDescent="0.35">
      <c r="A771">
        <v>769</v>
      </c>
      <c r="B771" s="3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48">E771/D771</f>
        <v>0.86867834394904464</v>
      </c>
      <c r="P771" s="4">
        <f t="shared" ref="P771:P834" si="49">E771/G771</f>
        <v>31.995894428152493</v>
      </c>
      <c r="Q771" t="str" cm="1">
        <f t="array" ref="Q771:R771">_xlfn.TEXTSPLIT(N771,"/")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35">
      <c r="A772">
        <v>770</v>
      </c>
      <c r="B772" s="3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48"/>
        <v>2.7074418604651163</v>
      </c>
      <c r="P772" s="4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35">
      <c r="A773">
        <v>771</v>
      </c>
      <c r="B773" s="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8"/>
        <v>0.49446428571428569</v>
      </c>
      <c r="P773" s="4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x14ac:dyDescent="0.35">
      <c r="A774">
        <v>772</v>
      </c>
      <c r="B774" s="3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8"/>
        <v>1.1335962566844919</v>
      </c>
      <c r="P774" s="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x14ac:dyDescent="0.35">
      <c r="A775">
        <v>773</v>
      </c>
      <c r="B775" s="3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8"/>
        <v>1.9055555555555554</v>
      </c>
      <c r="P775" s="4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35">
      <c r="A776">
        <v>774</v>
      </c>
      <c r="B776" s="3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8"/>
        <v>1.355</v>
      </c>
      <c r="P776" s="4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1" x14ac:dyDescent="0.35">
      <c r="A777">
        <v>775</v>
      </c>
      <c r="B777" s="3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8"/>
        <v>0.10297872340425532</v>
      </c>
      <c r="P777" s="4">
        <f t="shared" si="49"/>
        <v>96.8</v>
      </c>
      <c r="Q777" t="str" cm="1">
        <f t="array" ref="Q777:R777">_xlfn.TEXTSPLIT(N777,"/")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x14ac:dyDescent="0.35">
      <c r="A778">
        <v>776</v>
      </c>
      <c r="B778" s="3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8"/>
        <v>0.65544223826714798</v>
      </c>
      <c r="P778" s="4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35">
      <c r="A779">
        <v>777</v>
      </c>
      <c r="B779" s="3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8"/>
        <v>0.49026652452025588</v>
      </c>
      <c r="P779" s="4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35">
      <c r="A780">
        <v>778</v>
      </c>
      <c r="B780" s="3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8"/>
        <v>7.8792307692307695</v>
      </c>
      <c r="P780" s="4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35">
      <c r="A781">
        <v>779</v>
      </c>
      <c r="B781" s="3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8"/>
        <v>0.80306347746090156</v>
      </c>
      <c r="P781" s="4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35">
      <c r="A782">
        <v>780</v>
      </c>
      <c r="B782" s="3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8"/>
        <v>1.0629411764705883</v>
      </c>
      <c r="P782" s="4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35">
      <c r="A783">
        <v>781</v>
      </c>
      <c r="B783" s="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8"/>
        <v>0.50735632183908042</v>
      </c>
      <c r="P783" s="4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x14ac:dyDescent="0.35">
      <c r="A784">
        <v>782</v>
      </c>
      <c r="B784" s="3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8"/>
        <v>2.153137254901961</v>
      </c>
      <c r="P784" s="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x14ac:dyDescent="0.35">
      <c r="A785">
        <v>783</v>
      </c>
      <c r="B785" s="3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8"/>
        <v>1.4122972972972974</v>
      </c>
      <c r="P785" s="4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x14ac:dyDescent="0.35">
      <c r="A786">
        <v>784</v>
      </c>
      <c r="B786" s="3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8"/>
        <v>1.1533745781777278</v>
      </c>
      <c r="P786" s="4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1" x14ac:dyDescent="0.35">
      <c r="A787">
        <v>785</v>
      </c>
      <c r="B787" s="3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8"/>
        <v>1.9311940298507462</v>
      </c>
      <c r="P787" s="4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35">
      <c r="A788">
        <v>786</v>
      </c>
      <c r="B788" s="3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8"/>
        <v>7.2973333333333334</v>
      </c>
      <c r="P788" s="4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35">
      <c r="A789">
        <v>787</v>
      </c>
      <c r="B789" s="3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8"/>
        <v>0.99663398692810456</v>
      </c>
      <c r="P789" s="4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35">
      <c r="A790">
        <v>788</v>
      </c>
      <c r="B790" s="3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8"/>
        <v>0.88166666666666671</v>
      </c>
      <c r="P790" s="4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x14ac:dyDescent="0.35">
      <c r="A791">
        <v>789</v>
      </c>
      <c r="B791" s="3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8"/>
        <v>0.37233333333333335</v>
      </c>
      <c r="P791" s="4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35">
      <c r="A792">
        <v>790</v>
      </c>
      <c r="B792" s="3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8"/>
        <v>0.30540075309306081</v>
      </c>
      <c r="P792" s="4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x14ac:dyDescent="0.35">
      <c r="A793">
        <v>791</v>
      </c>
      <c r="B793" s="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8"/>
        <v>0.25714285714285712</v>
      </c>
      <c r="P793" s="4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x14ac:dyDescent="0.35">
      <c r="A794">
        <v>792</v>
      </c>
      <c r="B794" s="3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8"/>
        <v>0.34</v>
      </c>
      <c r="P794" s="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35">
      <c r="A795">
        <v>793</v>
      </c>
      <c r="B795" s="3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8"/>
        <v>11.859090909090909</v>
      </c>
      <c r="P795" s="4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35">
      <c r="A796">
        <v>794</v>
      </c>
      <c r="B796" s="3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8"/>
        <v>1.2539393939393939</v>
      </c>
      <c r="P796" s="4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1" x14ac:dyDescent="0.35">
      <c r="A797">
        <v>795</v>
      </c>
      <c r="B797" s="3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8"/>
        <v>0.14394366197183098</v>
      </c>
      <c r="P797" s="4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35">
      <c r="A798">
        <v>796</v>
      </c>
      <c r="B798" s="3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8"/>
        <v>0.54807692307692313</v>
      </c>
      <c r="P798" s="4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35">
      <c r="A799">
        <v>797</v>
      </c>
      <c r="B799" s="3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8"/>
        <v>1.0963157894736841</v>
      </c>
      <c r="P799" s="4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x14ac:dyDescent="0.35">
      <c r="A800">
        <v>798</v>
      </c>
      <c r="B800" s="3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8"/>
        <v>1.8847058823529412</v>
      </c>
      <c r="P800" s="4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35">
      <c r="A801">
        <v>799</v>
      </c>
      <c r="B801" s="3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8"/>
        <v>0.87008284023668636</v>
      </c>
      <c r="P801" s="4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x14ac:dyDescent="0.35">
      <c r="A802">
        <v>800</v>
      </c>
      <c r="B802" s="3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8"/>
        <v>0.01</v>
      </c>
      <c r="P802" s="4">
        <f t="shared" si="49"/>
        <v>1</v>
      </c>
      <c r="Q802" t="str" cm="1">
        <f t="array" ref="Q802:R802">_xlfn.TEXTSPLIT(N802,"/")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35">
      <c r="A803">
        <v>801</v>
      </c>
      <c r="B803" s="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8"/>
        <v>2.0291304347826089</v>
      </c>
      <c r="P803" s="4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1" x14ac:dyDescent="0.35">
      <c r="A804">
        <v>802</v>
      </c>
      <c r="B804" s="3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8"/>
        <v>1.9703225806451612</v>
      </c>
      <c r="P804" s="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1" x14ac:dyDescent="0.35">
      <c r="A805">
        <v>803</v>
      </c>
      <c r="B805" s="3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8"/>
        <v>1.07</v>
      </c>
      <c r="P805" s="4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x14ac:dyDescent="0.35">
      <c r="A806">
        <v>804</v>
      </c>
      <c r="B806" s="3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8"/>
        <v>2.6873076923076922</v>
      </c>
      <c r="P806" s="4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1" x14ac:dyDescent="0.35">
      <c r="A807">
        <v>805</v>
      </c>
      <c r="B807" s="3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8"/>
        <v>0.50845360824742269</v>
      </c>
      <c r="P807" s="4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x14ac:dyDescent="0.35">
      <c r="A808">
        <v>806</v>
      </c>
      <c r="B808" s="3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8"/>
        <v>11.802857142857142</v>
      </c>
      <c r="P808" s="4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x14ac:dyDescent="0.35">
      <c r="A809">
        <v>807</v>
      </c>
      <c r="B809" s="3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8"/>
        <v>2.64</v>
      </c>
      <c r="P809" s="4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x14ac:dyDescent="0.35">
      <c r="A810">
        <v>808</v>
      </c>
      <c r="B810" s="3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8"/>
        <v>0.30442307692307691</v>
      </c>
      <c r="P810" s="4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35">
      <c r="A811">
        <v>809</v>
      </c>
      <c r="B811" s="3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8"/>
        <v>0.62880681818181816</v>
      </c>
      <c r="P811" s="4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35">
      <c r="A812">
        <v>810</v>
      </c>
      <c r="B812" s="3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8"/>
        <v>1.9312499999999999</v>
      </c>
      <c r="P812" s="4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x14ac:dyDescent="0.35">
      <c r="A813">
        <v>811</v>
      </c>
      <c r="B813" s="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8"/>
        <v>0.77102702702702708</v>
      </c>
      <c r="P813" s="4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x14ac:dyDescent="0.35">
      <c r="A814">
        <v>812</v>
      </c>
      <c r="B814" s="3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8"/>
        <v>2.2552763819095478</v>
      </c>
      <c r="P814" s="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35">
      <c r="A815">
        <v>813</v>
      </c>
      <c r="B815" s="3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8"/>
        <v>2.3940625</v>
      </c>
      <c r="P815" s="4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35">
      <c r="A816">
        <v>814</v>
      </c>
      <c r="B816" s="3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8"/>
        <v>0.921875</v>
      </c>
      <c r="P816" s="4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1" x14ac:dyDescent="0.35">
      <c r="A817">
        <v>815</v>
      </c>
      <c r="B817" s="3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8"/>
        <v>1.3023333333333333</v>
      </c>
      <c r="P817" s="4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x14ac:dyDescent="0.35">
      <c r="A818">
        <v>816</v>
      </c>
      <c r="B818" s="3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8"/>
        <v>6.1521739130434785</v>
      </c>
      <c r="P818" s="4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x14ac:dyDescent="0.35">
      <c r="A819">
        <v>817</v>
      </c>
      <c r="B819" s="3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8"/>
        <v>3.687953216374269</v>
      </c>
      <c r="P819" s="4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35">
      <c r="A820">
        <v>818</v>
      </c>
      <c r="B820" s="3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8"/>
        <v>10.948571428571428</v>
      </c>
      <c r="P820" s="4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1" x14ac:dyDescent="0.35">
      <c r="A821">
        <v>819</v>
      </c>
      <c r="B821" s="3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8"/>
        <v>0.50662921348314605</v>
      </c>
      <c r="P821" s="4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x14ac:dyDescent="0.35">
      <c r="A822">
        <v>820</v>
      </c>
      <c r="B822" s="3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8"/>
        <v>8.0060000000000002</v>
      </c>
      <c r="P822" s="4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35">
      <c r="A823">
        <v>821</v>
      </c>
      <c r="B823" s="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8"/>
        <v>2.9128571428571428</v>
      </c>
      <c r="P823" s="4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x14ac:dyDescent="0.35">
      <c r="A824">
        <v>822</v>
      </c>
      <c r="B824" s="3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8"/>
        <v>3.4996666666666667</v>
      </c>
      <c r="P824" s="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x14ac:dyDescent="0.35">
      <c r="A825">
        <v>823</v>
      </c>
      <c r="B825" s="3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8"/>
        <v>3.5707317073170732</v>
      </c>
      <c r="P825" s="4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35">
      <c r="A826">
        <v>824</v>
      </c>
      <c r="B826" s="3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8"/>
        <v>1.2648941176470587</v>
      </c>
      <c r="P826" s="4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35">
      <c r="A827">
        <v>825</v>
      </c>
      <c r="B827" s="3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8"/>
        <v>3.875</v>
      </c>
      <c r="P827" s="4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1" x14ac:dyDescent="0.35">
      <c r="A828">
        <v>826</v>
      </c>
      <c r="B828" s="3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8"/>
        <v>4.5703571428571426</v>
      </c>
      <c r="P828" s="4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1" x14ac:dyDescent="0.35">
      <c r="A829">
        <v>827</v>
      </c>
      <c r="B829" s="3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8"/>
        <v>2.6669565217391304</v>
      </c>
      <c r="P829" s="4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1" x14ac:dyDescent="0.35">
      <c r="A830">
        <v>828</v>
      </c>
      <c r="B830" s="3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8"/>
        <v>0.69</v>
      </c>
      <c r="P830" s="4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35">
      <c r="A831">
        <v>829</v>
      </c>
      <c r="B831" s="3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8"/>
        <v>0.51343749999999999</v>
      </c>
      <c r="P831" s="4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1" x14ac:dyDescent="0.35">
      <c r="A832">
        <v>830</v>
      </c>
      <c r="B832" s="3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8"/>
        <v>1.1710526315789473E-2</v>
      </c>
      <c r="P832" s="4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1" x14ac:dyDescent="0.35">
      <c r="A833">
        <v>831</v>
      </c>
      <c r="B833" s="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8"/>
        <v>1.089773429454171</v>
      </c>
      <c r="P833" s="4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35">
      <c r="A834">
        <v>832</v>
      </c>
      <c r="B834" s="3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8"/>
        <v>3.1517592592592591</v>
      </c>
      <c r="P834" s="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x14ac:dyDescent="0.35">
      <c r="A835">
        <v>833</v>
      </c>
      <c r="B835" s="3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52">E835/D835</f>
        <v>1.5769117647058823</v>
      </c>
      <c r="P835" s="4">
        <f t="shared" ref="P835:P898" si="53">E835/G835</f>
        <v>64.987878787878785</v>
      </c>
      <c r="Q835" t="str" cm="1">
        <f t="array" ref="Q835:R835">_xlfn.TEXTSPLIT(N835,"/")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35">
      <c r="A836">
        <v>834</v>
      </c>
      <c r="B836" s="3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52"/>
        <v>1.5380821917808218</v>
      </c>
      <c r="P836" s="4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35">
      <c r="A837">
        <v>835</v>
      </c>
      <c r="B837" s="3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2"/>
        <v>0.89738979118329465</v>
      </c>
      <c r="P837" s="4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x14ac:dyDescent="0.35">
      <c r="A838">
        <v>836</v>
      </c>
      <c r="B838" s="3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2"/>
        <v>0.75135802469135804</v>
      </c>
      <c r="P838" s="4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x14ac:dyDescent="0.35">
      <c r="A839">
        <v>837</v>
      </c>
      <c r="B839" s="3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2"/>
        <v>8.5288135593220336</v>
      </c>
      <c r="P839" s="4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35">
      <c r="A840">
        <v>838</v>
      </c>
      <c r="B840" s="3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2"/>
        <v>1.3890625000000001</v>
      </c>
      <c r="P840" s="4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35">
      <c r="A841">
        <v>839</v>
      </c>
      <c r="B841" s="3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2"/>
        <v>1.9018181818181819</v>
      </c>
      <c r="P841" s="4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35">
      <c r="A842">
        <v>840</v>
      </c>
      <c r="B842" s="3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2"/>
        <v>1.0024333619948409</v>
      </c>
      <c r="P842" s="4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35">
      <c r="A843">
        <v>841</v>
      </c>
      <c r="B843" s="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2"/>
        <v>1.4275824175824177</v>
      </c>
      <c r="P843" s="4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1" x14ac:dyDescent="0.35">
      <c r="A844">
        <v>842</v>
      </c>
      <c r="B844" s="3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2"/>
        <v>5.6313333333333331</v>
      </c>
      <c r="P844" s="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1" x14ac:dyDescent="0.35">
      <c r="A845">
        <v>843</v>
      </c>
      <c r="B845" s="3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2"/>
        <v>0.30715909090909088</v>
      </c>
      <c r="P845" s="4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35">
      <c r="A846">
        <v>844</v>
      </c>
      <c r="B846" s="3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2"/>
        <v>0.99397727272727276</v>
      </c>
      <c r="P846" s="4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x14ac:dyDescent="0.35">
      <c r="A847">
        <v>845</v>
      </c>
      <c r="B847" s="3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2"/>
        <v>1.9754935622317598</v>
      </c>
      <c r="P847" s="4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35">
      <c r="A848">
        <v>846</v>
      </c>
      <c r="B848" s="3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2"/>
        <v>5.085</v>
      </c>
      <c r="P848" s="4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35">
      <c r="A849">
        <v>847</v>
      </c>
      <c r="B849" s="3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2"/>
        <v>2.3774468085106384</v>
      </c>
      <c r="P849" s="4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x14ac:dyDescent="0.35">
      <c r="A850">
        <v>848</v>
      </c>
      <c r="B850" s="3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2"/>
        <v>3.3846875000000001</v>
      </c>
      <c r="P850" s="4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35">
      <c r="A851">
        <v>849</v>
      </c>
      <c r="B851" s="3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2"/>
        <v>1.3308955223880596</v>
      </c>
      <c r="P851" s="4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x14ac:dyDescent="0.35">
      <c r="A852">
        <v>850</v>
      </c>
      <c r="B852" s="3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2"/>
        <v>0.01</v>
      </c>
      <c r="P852" s="4">
        <f t="shared" si="53"/>
        <v>1</v>
      </c>
      <c r="Q852" t="str" cm="1">
        <f t="array" ref="Q852:R852">_xlfn.TEXTSPLIT(N852,"/")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1" x14ac:dyDescent="0.35">
      <c r="A853">
        <v>851</v>
      </c>
      <c r="B853" s="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2"/>
        <v>2.0779999999999998</v>
      </c>
      <c r="P853" s="4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1" x14ac:dyDescent="0.35">
      <c r="A854">
        <v>852</v>
      </c>
      <c r="B854" s="3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2"/>
        <v>0.51122448979591839</v>
      </c>
      <c r="P854" s="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35">
      <c r="A855">
        <v>853</v>
      </c>
      <c r="B855" s="3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2"/>
        <v>6.5205847953216374</v>
      </c>
      <c r="P855" s="4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1" x14ac:dyDescent="0.35">
      <c r="A856">
        <v>854</v>
      </c>
      <c r="B856" s="3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2"/>
        <v>1.1363099415204678</v>
      </c>
      <c r="P856" s="4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x14ac:dyDescent="0.35">
      <c r="A857">
        <v>855</v>
      </c>
      <c r="B857" s="3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2"/>
        <v>1.0237606837606839</v>
      </c>
      <c r="P857" s="4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35">
      <c r="A858">
        <v>856</v>
      </c>
      <c r="B858" s="3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2"/>
        <v>3.5658333333333334</v>
      </c>
      <c r="P858" s="4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1" x14ac:dyDescent="0.35">
      <c r="A859">
        <v>857</v>
      </c>
      <c r="B859" s="3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2"/>
        <v>1.3986792452830188</v>
      </c>
      <c r="P859" s="4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1" x14ac:dyDescent="0.35">
      <c r="A860">
        <v>858</v>
      </c>
      <c r="B860" s="3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2"/>
        <v>0.69450000000000001</v>
      </c>
      <c r="P860" s="4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1" x14ac:dyDescent="0.35">
      <c r="A861">
        <v>859</v>
      </c>
      <c r="B861" s="3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2"/>
        <v>0.35534246575342465</v>
      </c>
      <c r="P861" s="4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1" x14ac:dyDescent="0.35">
      <c r="A862">
        <v>860</v>
      </c>
      <c r="B862" s="3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2"/>
        <v>2.5165000000000002</v>
      </c>
      <c r="P862" s="4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x14ac:dyDescent="0.35">
      <c r="A863">
        <v>861</v>
      </c>
      <c r="B863" s="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2"/>
        <v>1.0587500000000001</v>
      </c>
      <c r="P863" s="4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35">
      <c r="A864">
        <v>862</v>
      </c>
      <c r="B864" s="3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2"/>
        <v>1.8742857142857143</v>
      </c>
      <c r="P864" s="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35">
      <c r="A865">
        <v>863</v>
      </c>
      <c r="B865" s="3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2"/>
        <v>3.8678571428571429</v>
      </c>
      <c r="P865" s="4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35">
      <c r="A866">
        <v>864</v>
      </c>
      <c r="B866" s="3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2"/>
        <v>3.4707142857142856</v>
      </c>
      <c r="P866" s="4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35">
      <c r="A867">
        <v>865</v>
      </c>
      <c r="B867" s="3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2"/>
        <v>1.8582098765432098</v>
      </c>
      <c r="P867" s="4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35">
      <c r="A868">
        <v>866</v>
      </c>
      <c r="B868" s="3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2"/>
        <v>0.43241247264770238</v>
      </c>
      <c r="P868" s="4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1" x14ac:dyDescent="0.35">
      <c r="A869">
        <v>867</v>
      </c>
      <c r="B869" s="3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2"/>
        <v>1.6243749999999999</v>
      </c>
      <c r="P869" s="4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35">
      <c r="A870">
        <v>868</v>
      </c>
      <c r="B870" s="3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2"/>
        <v>1.8484285714285715</v>
      </c>
      <c r="P870" s="4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35">
      <c r="A871">
        <v>869</v>
      </c>
      <c r="B871" s="3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2"/>
        <v>0.23703520691785052</v>
      </c>
      <c r="P871" s="4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35">
      <c r="A872">
        <v>870</v>
      </c>
      <c r="B872" s="3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2"/>
        <v>0.89870129870129867</v>
      </c>
      <c r="P872" s="4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1" x14ac:dyDescent="0.35">
      <c r="A873">
        <v>871</v>
      </c>
      <c r="B873" s="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2"/>
        <v>2.7260419580419581</v>
      </c>
      <c r="P873" s="4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x14ac:dyDescent="0.35">
      <c r="A874">
        <v>872</v>
      </c>
      <c r="B874" s="3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2"/>
        <v>1.7004255319148935</v>
      </c>
      <c r="P874" s="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35">
      <c r="A875">
        <v>873</v>
      </c>
      <c r="B875" s="3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2"/>
        <v>1.8828503562945369</v>
      </c>
      <c r="P875" s="4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x14ac:dyDescent="0.35">
      <c r="A876">
        <v>874</v>
      </c>
      <c r="B876" s="3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2"/>
        <v>3.4693532338308457</v>
      </c>
      <c r="P876" s="4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35">
      <c r="A877">
        <v>875</v>
      </c>
      <c r="B877" s="3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2"/>
        <v>0.6917721518987342</v>
      </c>
      <c r="P877" s="4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1" x14ac:dyDescent="0.35">
      <c r="A878">
        <v>876</v>
      </c>
      <c r="B878" s="3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2"/>
        <v>0.25433734939759034</v>
      </c>
      <c r="P878" s="4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35">
      <c r="A879">
        <v>877</v>
      </c>
      <c r="B879" s="3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2"/>
        <v>0.77400977995110021</v>
      </c>
      <c r="P879" s="4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35">
      <c r="A880">
        <v>878</v>
      </c>
      <c r="B880" s="3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2"/>
        <v>0.37481481481481482</v>
      </c>
      <c r="P880" s="4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x14ac:dyDescent="0.35">
      <c r="A881">
        <v>879</v>
      </c>
      <c r="B881" s="3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2"/>
        <v>5.4379999999999997</v>
      </c>
      <c r="P881" s="4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x14ac:dyDescent="0.35">
      <c r="A882">
        <v>880</v>
      </c>
      <c r="B882" s="3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2"/>
        <v>2.2852189349112426</v>
      </c>
      <c r="P882" s="4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35">
      <c r="A883">
        <v>881</v>
      </c>
      <c r="B883" s="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2"/>
        <v>0.38948339483394834</v>
      </c>
      <c r="P883" s="4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35">
      <c r="A884">
        <v>882</v>
      </c>
      <c r="B884" s="3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2"/>
        <v>3.7</v>
      </c>
      <c r="P884" s="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1" x14ac:dyDescent="0.35">
      <c r="A885">
        <v>883</v>
      </c>
      <c r="B885" s="3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2"/>
        <v>2.3791176470588233</v>
      </c>
      <c r="P885" s="4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35">
      <c r="A886">
        <v>884</v>
      </c>
      <c r="B886" s="3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2"/>
        <v>0.64036299765807958</v>
      </c>
      <c r="P886" s="4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35">
      <c r="A887">
        <v>885</v>
      </c>
      <c r="B887" s="3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2"/>
        <v>1.1827777777777777</v>
      </c>
      <c r="P887" s="4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35">
      <c r="A888">
        <v>886</v>
      </c>
      <c r="B888" s="3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2"/>
        <v>0.84824037184594958</v>
      </c>
      <c r="P888" s="4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1" x14ac:dyDescent="0.35">
      <c r="A889">
        <v>887</v>
      </c>
      <c r="B889" s="3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2"/>
        <v>0.29346153846153844</v>
      </c>
      <c r="P889" s="4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1" x14ac:dyDescent="0.35">
      <c r="A890">
        <v>888</v>
      </c>
      <c r="B890" s="3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2"/>
        <v>2.0989655172413793</v>
      </c>
      <c r="P890" s="4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35">
      <c r="A891">
        <v>889</v>
      </c>
      <c r="B891" s="3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2"/>
        <v>1.697857142857143</v>
      </c>
      <c r="P891" s="4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35">
      <c r="A892">
        <v>890</v>
      </c>
      <c r="B892" s="3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2"/>
        <v>1.1595907738095239</v>
      </c>
      <c r="P892" s="4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1" x14ac:dyDescent="0.35">
      <c r="A893">
        <v>891</v>
      </c>
      <c r="B893" s="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2"/>
        <v>2.5859999999999999</v>
      </c>
      <c r="P893" s="4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x14ac:dyDescent="0.35">
      <c r="A894">
        <v>892</v>
      </c>
      <c r="B894" s="3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2"/>
        <v>2.3058333333333332</v>
      </c>
      <c r="P894" s="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35">
      <c r="A895">
        <v>893</v>
      </c>
      <c r="B895" s="3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2"/>
        <v>1.2821428571428573</v>
      </c>
      <c r="P895" s="4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35">
      <c r="A896">
        <v>894</v>
      </c>
      <c r="B896" s="3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2"/>
        <v>1.8870588235294117</v>
      </c>
      <c r="P896" s="4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1" x14ac:dyDescent="0.35">
      <c r="A897">
        <v>895</v>
      </c>
      <c r="B897" s="3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2"/>
        <v>6.9511889862327911E-2</v>
      </c>
      <c r="P897" s="4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1" x14ac:dyDescent="0.35">
      <c r="A898">
        <v>896</v>
      </c>
      <c r="B898" s="3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2"/>
        <v>7.7443434343434348</v>
      </c>
      <c r="P898" s="4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35">
      <c r="A899">
        <v>897</v>
      </c>
      <c r="B899" s="3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56">E899/D899</f>
        <v>0.27693181818181817</v>
      </c>
      <c r="P899" s="4">
        <f t="shared" ref="P899:P962" si="57">E899/G899</f>
        <v>90.259259259259252</v>
      </c>
      <c r="Q899" t="str" cm="1">
        <f t="array" ref="Q899:R899">_xlfn.TEXTSPLIT(N899,"/")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35">
      <c r="A900">
        <v>898</v>
      </c>
      <c r="B900" s="3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56"/>
        <v>0.52479620323841425</v>
      </c>
      <c r="P900" s="4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x14ac:dyDescent="0.35">
      <c r="A901">
        <v>899</v>
      </c>
      <c r="B901" s="3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6"/>
        <v>4.0709677419354842</v>
      </c>
      <c r="P901" s="4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35">
      <c r="A902">
        <v>900</v>
      </c>
      <c r="B902" s="3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6"/>
        <v>0.02</v>
      </c>
      <c r="P902" s="4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35">
      <c r="A903">
        <v>901</v>
      </c>
      <c r="B903" s="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6"/>
        <v>1.5617857142857143</v>
      </c>
      <c r="P903" s="4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35">
      <c r="A904">
        <v>902</v>
      </c>
      <c r="B904" s="3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6"/>
        <v>2.5242857142857145</v>
      </c>
      <c r="P904" s="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1" x14ac:dyDescent="0.35">
      <c r="A905">
        <v>903</v>
      </c>
      <c r="B905" s="3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6"/>
        <v>1.729268292682927E-2</v>
      </c>
      <c r="P905" s="4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35">
      <c r="A906">
        <v>904</v>
      </c>
      <c r="B906" s="3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6"/>
        <v>0.12230769230769231</v>
      </c>
      <c r="P906" s="4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35">
      <c r="A907">
        <v>905</v>
      </c>
      <c r="B907" s="3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6"/>
        <v>1.6398734177215191</v>
      </c>
      <c r="P907" s="4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1" x14ac:dyDescent="0.35">
      <c r="A908">
        <v>906</v>
      </c>
      <c r="B908" s="3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6"/>
        <v>1.6298181818181818</v>
      </c>
      <c r="P908" s="4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35">
      <c r="A909">
        <v>907</v>
      </c>
      <c r="B909" s="3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6"/>
        <v>0.20252747252747252</v>
      </c>
      <c r="P909" s="4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35">
      <c r="A910">
        <v>908</v>
      </c>
      <c r="B910" s="3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6"/>
        <v>3.1924083769633507</v>
      </c>
      <c r="P910" s="4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35">
      <c r="A911">
        <v>909</v>
      </c>
      <c r="B911" s="3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6"/>
        <v>4.7894444444444444</v>
      </c>
      <c r="P911" s="4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35">
      <c r="A912">
        <v>910</v>
      </c>
      <c r="B912" s="3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6"/>
        <v>0.19556634304207121</v>
      </c>
      <c r="P912" s="4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x14ac:dyDescent="0.35">
      <c r="A913">
        <v>911</v>
      </c>
      <c r="B913" s="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6"/>
        <v>1.9894827586206896</v>
      </c>
      <c r="P913" s="4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35">
      <c r="A914">
        <v>912</v>
      </c>
      <c r="B914" s="3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6"/>
        <v>7.95</v>
      </c>
      <c r="P914" s="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35">
      <c r="A915">
        <v>913</v>
      </c>
      <c r="B915" s="3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6"/>
        <v>0.50621082621082625</v>
      </c>
      <c r="P915" s="4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35">
      <c r="A916">
        <v>914</v>
      </c>
      <c r="B916" s="3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6"/>
        <v>0.57437499999999997</v>
      </c>
      <c r="P916" s="4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35">
      <c r="A917">
        <v>915</v>
      </c>
      <c r="B917" s="3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6"/>
        <v>1.5562827640984909</v>
      </c>
      <c r="P917" s="4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1" x14ac:dyDescent="0.35">
      <c r="A918">
        <v>916</v>
      </c>
      <c r="B918" s="3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6"/>
        <v>0.36297297297297298</v>
      </c>
      <c r="P918" s="4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x14ac:dyDescent="0.35">
      <c r="A919">
        <v>917</v>
      </c>
      <c r="B919" s="3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6"/>
        <v>0.58250000000000002</v>
      </c>
      <c r="P919" s="4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35">
      <c r="A920">
        <v>918</v>
      </c>
      <c r="B920" s="3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6"/>
        <v>2.3739473684210526</v>
      </c>
      <c r="P920" s="4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35">
      <c r="A921">
        <v>919</v>
      </c>
      <c r="B921" s="3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6"/>
        <v>0.58750000000000002</v>
      </c>
      <c r="P921" s="4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x14ac:dyDescent="0.35">
      <c r="A922">
        <v>920</v>
      </c>
      <c r="B922" s="3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6"/>
        <v>1.8256603773584905</v>
      </c>
      <c r="P922" s="4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x14ac:dyDescent="0.35">
      <c r="A923">
        <v>921</v>
      </c>
      <c r="B923" s="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6"/>
        <v>7.5436408977556111E-3</v>
      </c>
      <c r="P923" s="4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x14ac:dyDescent="0.35">
      <c r="A924">
        <v>922</v>
      </c>
      <c r="B924" s="3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6"/>
        <v>1.7595330739299611</v>
      </c>
      <c r="P924" s="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x14ac:dyDescent="0.35">
      <c r="A925">
        <v>923</v>
      </c>
      <c r="B925" s="3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6"/>
        <v>2.3788235294117648</v>
      </c>
      <c r="P925" s="4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35">
      <c r="A926">
        <v>924</v>
      </c>
      <c r="B926" s="3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6"/>
        <v>4.8805076142131982</v>
      </c>
      <c r="P926" s="4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1" x14ac:dyDescent="0.35">
      <c r="A927">
        <v>925</v>
      </c>
      <c r="B927" s="3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6"/>
        <v>2.2406666666666668</v>
      </c>
      <c r="P927" s="4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35">
      <c r="A928">
        <v>926</v>
      </c>
      <c r="B928" s="3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6"/>
        <v>0.18126436781609195</v>
      </c>
      <c r="P928" s="4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35">
      <c r="A929">
        <v>927</v>
      </c>
      <c r="B929" s="3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6"/>
        <v>0.45847222222222223</v>
      </c>
      <c r="P929" s="4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35">
      <c r="A930">
        <v>928</v>
      </c>
      <c r="B930" s="3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6"/>
        <v>1.1731541218637993</v>
      </c>
      <c r="P930" s="4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x14ac:dyDescent="0.35">
      <c r="A931">
        <v>929</v>
      </c>
      <c r="B931" s="3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6"/>
        <v>2.173090909090909</v>
      </c>
      <c r="P931" s="4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35">
      <c r="A932">
        <v>930</v>
      </c>
      <c r="B932" s="3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6"/>
        <v>1.1228571428571428</v>
      </c>
      <c r="P932" s="4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x14ac:dyDescent="0.35">
      <c r="A933">
        <v>931</v>
      </c>
      <c r="B933" s="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6"/>
        <v>0.72518987341772156</v>
      </c>
      <c r="P933" s="4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35">
      <c r="A934">
        <v>932</v>
      </c>
      <c r="B934" s="3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6"/>
        <v>2.1230434782608696</v>
      </c>
      <c r="P934" s="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35">
      <c r="A935">
        <v>933</v>
      </c>
      <c r="B935" s="3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6"/>
        <v>2.3974657534246577</v>
      </c>
      <c r="P935" s="4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35">
      <c r="A936">
        <v>934</v>
      </c>
      <c r="B936" s="3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6"/>
        <v>1.8193548387096774</v>
      </c>
      <c r="P936" s="4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1" x14ac:dyDescent="0.35">
      <c r="A937">
        <v>935</v>
      </c>
      <c r="B937" s="3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6"/>
        <v>1.6413114754098361</v>
      </c>
      <c r="P937" s="4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35">
      <c r="A938">
        <v>936</v>
      </c>
      <c r="B938" s="3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6"/>
        <v>1.6375968992248063E-2</v>
      </c>
      <c r="P938" s="4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35">
      <c r="A939">
        <v>937</v>
      </c>
      <c r="B939" s="3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6"/>
        <v>0.49643859649122807</v>
      </c>
      <c r="P939" s="4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x14ac:dyDescent="0.35">
      <c r="A940">
        <v>938</v>
      </c>
      <c r="B940" s="3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6"/>
        <v>1.0970652173913042</v>
      </c>
      <c r="P940" s="4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1" x14ac:dyDescent="0.35">
      <c r="A941">
        <v>939</v>
      </c>
      <c r="B941" s="3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6"/>
        <v>0.49217948717948717</v>
      </c>
      <c r="P941" s="4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35">
      <c r="A942">
        <v>940</v>
      </c>
      <c r="B942" s="3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6"/>
        <v>0.62232323232323228</v>
      </c>
      <c r="P942" s="4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x14ac:dyDescent="0.35">
      <c r="A943">
        <v>941</v>
      </c>
      <c r="B943" s="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6"/>
        <v>0.1305813953488372</v>
      </c>
      <c r="P943" s="4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x14ac:dyDescent="0.35">
      <c r="A944">
        <v>942</v>
      </c>
      <c r="B944" s="3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6"/>
        <v>0.64635416666666667</v>
      </c>
      <c r="P944" s="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x14ac:dyDescent="0.35">
      <c r="A945">
        <v>943</v>
      </c>
      <c r="B945" s="3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6"/>
        <v>1.5958666666666668</v>
      </c>
      <c r="P945" s="4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35">
      <c r="A946">
        <v>944</v>
      </c>
      <c r="B946" s="3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6"/>
        <v>0.81420000000000003</v>
      </c>
      <c r="P946" s="4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x14ac:dyDescent="0.35">
      <c r="A947">
        <v>945</v>
      </c>
      <c r="B947" s="3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6"/>
        <v>0.32444767441860467</v>
      </c>
      <c r="P947" s="4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1" x14ac:dyDescent="0.35">
      <c r="A948">
        <v>946</v>
      </c>
      <c r="B948" s="3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6"/>
        <v>9.9141184124918666E-2</v>
      </c>
      <c r="P948" s="4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35">
      <c r="A949">
        <v>947</v>
      </c>
      <c r="B949" s="3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6"/>
        <v>0.26694444444444443</v>
      </c>
      <c r="P949" s="4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35">
      <c r="A950">
        <v>948</v>
      </c>
      <c r="B950" s="3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6"/>
        <v>0.62957446808510642</v>
      </c>
      <c r="P950" s="4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1" x14ac:dyDescent="0.35">
      <c r="A951">
        <v>949</v>
      </c>
      <c r="B951" s="3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6"/>
        <v>1.6135593220338984</v>
      </c>
      <c r="P951" s="4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35">
      <c r="A952">
        <v>950</v>
      </c>
      <c r="B952" s="3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6"/>
        <v>0.05</v>
      </c>
      <c r="P952" s="4">
        <f t="shared" si="57"/>
        <v>5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35">
      <c r="A953">
        <v>951</v>
      </c>
      <c r="B953" s="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6"/>
        <v>10.969379310344827</v>
      </c>
      <c r="P953" s="4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x14ac:dyDescent="0.35">
      <c r="A954">
        <v>952</v>
      </c>
      <c r="B954" s="3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6"/>
        <v>0.70094158075601376</v>
      </c>
      <c r="P954" s="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1" x14ac:dyDescent="0.35">
      <c r="A955">
        <v>953</v>
      </c>
      <c r="B955" s="3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6"/>
        <v>0.6</v>
      </c>
      <c r="P955" s="4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x14ac:dyDescent="0.35">
      <c r="A956">
        <v>954</v>
      </c>
      <c r="B956" s="3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6"/>
        <v>3.6709859154929578</v>
      </c>
      <c r="P956" s="4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1" x14ac:dyDescent="0.35">
      <c r="A957">
        <v>955</v>
      </c>
      <c r="B957" s="3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6"/>
        <v>11.09</v>
      </c>
      <c r="P957" s="4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x14ac:dyDescent="0.35">
      <c r="A958">
        <v>956</v>
      </c>
      <c r="B958" s="3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6"/>
        <v>0.19028784648187633</v>
      </c>
      <c r="P958" s="4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x14ac:dyDescent="0.35">
      <c r="A959">
        <v>957</v>
      </c>
      <c r="B959" s="3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6"/>
        <v>1.2687755102040816</v>
      </c>
      <c r="P959" s="4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1" x14ac:dyDescent="0.35">
      <c r="A960">
        <v>958</v>
      </c>
      <c r="B960" s="3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6"/>
        <v>7.3463636363636367</v>
      </c>
      <c r="P960" s="4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35">
      <c r="A961">
        <v>959</v>
      </c>
      <c r="B961" s="3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6"/>
        <v>4.5731034482758622E-2</v>
      </c>
      <c r="P961" s="4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35">
      <c r="A962">
        <v>960</v>
      </c>
      <c r="B962" s="3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6"/>
        <v>0.85054545454545449</v>
      </c>
      <c r="P962" s="4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1" x14ac:dyDescent="0.35">
      <c r="A963">
        <v>961</v>
      </c>
      <c r="B963" s="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60">E963/D963</f>
        <v>1.1929824561403508</v>
      </c>
      <c r="P963" s="4">
        <f t="shared" ref="P963:P1001" si="61">E963/G963</f>
        <v>43.87096774193548</v>
      </c>
      <c r="Q963" t="str" cm="1">
        <f t="array" ref="Q963:R963">_xlfn.TEXTSPLIT(N963,"/")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35">
      <c r="A964">
        <v>962</v>
      </c>
      <c r="B964" s="3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60"/>
        <v>2.9602777777777778</v>
      </c>
      <c r="P964" s="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x14ac:dyDescent="0.35">
      <c r="A965">
        <v>963</v>
      </c>
      <c r="B965" s="3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0"/>
        <v>0.84694915254237291</v>
      </c>
      <c r="P965" s="4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x14ac:dyDescent="0.35">
      <c r="A966">
        <v>964</v>
      </c>
      <c r="B966" s="3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0"/>
        <v>3.5578378378378379</v>
      </c>
      <c r="P966" s="4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35">
      <c r="A967">
        <v>965</v>
      </c>
      <c r="B967" s="3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0"/>
        <v>3.8640909090909092</v>
      </c>
      <c r="P967" s="4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x14ac:dyDescent="0.35">
      <c r="A968">
        <v>966</v>
      </c>
      <c r="B968" s="3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0"/>
        <v>7.9223529411764702</v>
      </c>
      <c r="P968" s="4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35">
      <c r="A969">
        <v>967</v>
      </c>
      <c r="B969" s="3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0"/>
        <v>1.3703393665158372</v>
      </c>
      <c r="P969" s="4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1" x14ac:dyDescent="0.35">
      <c r="A970">
        <v>968</v>
      </c>
      <c r="B970" s="3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0"/>
        <v>3.3820833333333336</v>
      </c>
      <c r="P970" s="4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x14ac:dyDescent="0.35">
      <c r="A971">
        <v>969</v>
      </c>
      <c r="B971" s="3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0"/>
        <v>1.0822784810126582</v>
      </c>
      <c r="P971" s="4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1" x14ac:dyDescent="0.35">
      <c r="A972">
        <v>970</v>
      </c>
      <c r="B972" s="3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0"/>
        <v>0.60757639620653314</v>
      </c>
      <c r="P972" s="4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35">
      <c r="A973">
        <v>971</v>
      </c>
      <c r="B973" s="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0"/>
        <v>0.27725490196078434</v>
      </c>
      <c r="P973" s="4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1" x14ac:dyDescent="0.35">
      <c r="A974">
        <v>972</v>
      </c>
      <c r="B974" s="3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0"/>
        <v>2.283934426229508</v>
      </c>
      <c r="P974" s="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35">
      <c r="A975">
        <v>973</v>
      </c>
      <c r="B975" s="3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0"/>
        <v>0.21615194054500414</v>
      </c>
      <c r="P975" s="4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x14ac:dyDescent="0.35">
      <c r="A976">
        <v>974</v>
      </c>
      <c r="B976" s="3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0"/>
        <v>3.73875</v>
      </c>
      <c r="P976" s="4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35">
      <c r="A977">
        <v>975</v>
      </c>
      <c r="B977" s="3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0"/>
        <v>1.5492592592592593</v>
      </c>
      <c r="P977" s="4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1" x14ac:dyDescent="0.35">
      <c r="A978">
        <v>976</v>
      </c>
      <c r="B978" s="3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0"/>
        <v>3.2214999999999998</v>
      </c>
      <c r="P978" s="4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x14ac:dyDescent="0.35">
      <c r="A979">
        <v>977</v>
      </c>
      <c r="B979" s="3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0"/>
        <v>0.73957142857142855</v>
      </c>
      <c r="P979" s="4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x14ac:dyDescent="0.35">
      <c r="A980">
        <v>978</v>
      </c>
      <c r="B980" s="3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0"/>
        <v>8.641</v>
      </c>
      <c r="P980" s="4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x14ac:dyDescent="0.35">
      <c r="A981">
        <v>979</v>
      </c>
      <c r="B981" s="3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0"/>
        <v>1.432624584717608</v>
      </c>
      <c r="P981" s="4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35">
      <c r="A982">
        <v>980</v>
      </c>
      <c r="B982" s="3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0"/>
        <v>0.40281762295081969</v>
      </c>
      <c r="P982" s="4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x14ac:dyDescent="0.35">
      <c r="A983">
        <v>981</v>
      </c>
      <c r="B983" s="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0"/>
        <v>1.7822388059701493</v>
      </c>
      <c r="P983" s="4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x14ac:dyDescent="0.35">
      <c r="A984">
        <v>982</v>
      </c>
      <c r="B984" s="3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0"/>
        <v>0.84930555555555554</v>
      </c>
      <c r="P984" s="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35">
      <c r="A985">
        <v>983</v>
      </c>
      <c r="B985" s="3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0"/>
        <v>1.4593648334624323</v>
      </c>
      <c r="P985" s="4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1" x14ac:dyDescent="0.35">
      <c r="A986">
        <v>984</v>
      </c>
      <c r="B986" s="3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0"/>
        <v>1.5246153846153847</v>
      </c>
      <c r="P986" s="4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35">
      <c r="A987">
        <v>985</v>
      </c>
      <c r="B987" s="3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0"/>
        <v>0.67129542790152408</v>
      </c>
      <c r="P987" s="4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1" x14ac:dyDescent="0.35">
      <c r="A988">
        <v>986</v>
      </c>
      <c r="B988" s="3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0"/>
        <v>0.40307692307692305</v>
      </c>
      <c r="P988" s="4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35">
      <c r="A989">
        <v>987</v>
      </c>
      <c r="B989" s="3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0"/>
        <v>2.1679032258064517</v>
      </c>
      <c r="P989" s="4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35">
      <c r="A990">
        <v>988</v>
      </c>
      <c r="B990" s="3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0"/>
        <v>0.52117021276595743</v>
      </c>
      <c r="P990" s="4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x14ac:dyDescent="0.35">
      <c r="A991">
        <v>989</v>
      </c>
      <c r="B991" s="3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0"/>
        <v>4.9958333333333336</v>
      </c>
      <c r="P991" s="4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35">
      <c r="A992">
        <v>990</v>
      </c>
      <c r="B992" s="3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0"/>
        <v>0.87679487179487181</v>
      </c>
      <c r="P992" s="4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x14ac:dyDescent="0.35">
      <c r="A993">
        <v>991</v>
      </c>
      <c r="B993" s="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0"/>
        <v>1.131734693877551</v>
      </c>
      <c r="P993" s="4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35">
      <c r="A994">
        <v>992</v>
      </c>
      <c r="B994" s="3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0"/>
        <v>4.2654838709677421</v>
      </c>
      <c r="P994" s="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35">
      <c r="A995">
        <v>993</v>
      </c>
      <c r="B995" s="3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0"/>
        <v>0.77632653061224488</v>
      </c>
      <c r="P995" s="4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x14ac:dyDescent="0.35">
      <c r="A996">
        <v>994</v>
      </c>
      <c r="B996" s="3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0"/>
        <v>0.52496810772501767</v>
      </c>
      <c r="P996" s="4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35">
      <c r="A997">
        <v>995</v>
      </c>
      <c r="B997" s="3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0"/>
        <v>1.5746762589928058</v>
      </c>
      <c r="P997" s="4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1" x14ac:dyDescent="0.35">
      <c r="A998">
        <v>996</v>
      </c>
      <c r="B998" s="3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0"/>
        <v>0.72939393939393937</v>
      </c>
      <c r="P998" s="4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x14ac:dyDescent="0.35">
      <c r="A999">
        <v>997</v>
      </c>
      <c r="B999" s="3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0"/>
        <v>0.60565789473684206</v>
      </c>
      <c r="P999" s="4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x14ac:dyDescent="0.35">
      <c r="A1000">
        <v>998</v>
      </c>
      <c r="B1000" s="3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0"/>
        <v>0.5679129129129129</v>
      </c>
      <c r="P1000" s="4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x14ac:dyDescent="0.35">
      <c r="A1001">
        <v>999</v>
      </c>
      <c r="B1001" s="3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0"/>
        <v>0.56542754275427543</v>
      </c>
      <c r="P1001" s="4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/>
  <conditionalFormatting sqref="F1:F1048576">
    <cfRule type="containsText" dxfId="19" priority="6" operator="containsText" text="live">
      <formula>NOT(ISERROR(SEARCH("live",F1)))</formula>
    </cfRule>
    <cfRule type="containsText" dxfId="18" priority="7" operator="containsText" text="canceled">
      <formula>NOT(ISERROR(SEARCH("canceled",F1)))</formula>
    </cfRule>
    <cfRule type="containsText" dxfId="17" priority="8" operator="containsText" text="Cancelled">
      <formula>NOT(ISERROR(SEARCH("Cancelled",F1)))</formula>
    </cfRule>
    <cfRule type="containsText" dxfId="16" priority="9" operator="containsText" text="successful">
      <formula>NOT(ISERROR(SEARCH("successful",F1)))</formula>
    </cfRule>
    <cfRule type="containsText" dxfId="15" priority="10" operator="containsText" text="failed">
      <formula>NOT(ISERROR(SEARCH("failed",F1)))</formula>
    </cfRule>
  </conditionalFormatting>
  <conditionalFormatting sqref="O2:O1001">
    <cfRule type="colorScale" priority="1">
      <colorScale>
        <cfvo type="percent" val="0"/>
        <cfvo type="percent" val="11.571999999999999"/>
        <cfvo type="percent" val="23.45"/>
        <color rgb="FFF8696B"/>
        <color rgb="FF92D050"/>
        <color rgb="FF00B0F0"/>
      </colorScale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DE7-AB74-4AD8-871C-B5E4C2AB1B5A}">
  <dimension ref="A1:F14"/>
  <sheetViews>
    <sheetView workbookViewId="0">
      <selection activeCell="C13" sqref="C1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2046</v>
      </c>
    </row>
    <row r="3" spans="1:6" x14ac:dyDescent="0.35">
      <c r="A3" s="7" t="s">
        <v>2045</v>
      </c>
      <c r="B3" s="7" t="s">
        <v>2044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3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2-6164-4C99-9A96-EB0CF8B0B972}">
  <dimension ref="A1:F30"/>
  <sheetViews>
    <sheetView topLeftCell="A7" workbookViewId="0">
      <selection activeCell="E33" sqref="E33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6</v>
      </c>
      <c r="B1" t="s">
        <v>2046</v>
      </c>
    </row>
    <row r="2" spans="1:6" x14ac:dyDescent="0.35">
      <c r="A2" s="7" t="s">
        <v>2031</v>
      </c>
      <c r="B2" t="s">
        <v>2046</v>
      </c>
    </row>
    <row r="4" spans="1:6" x14ac:dyDescent="0.35">
      <c r="A4" s="7" t="s">
        <v>2045</v>
      </c>
      <c r="B4" s="7" t="s">
        <v>2044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3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3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55C7-2302-4141-84E8-062D4429C635}">
  <dimension ref="A1:F18"/>
  <sheetViews>
    <sheetView workbookViewId="0">
      <selection activeCell="E12" sqref="E1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2085</v>
      </c>
      <c r="B1" t="s">
        <v>2046</v>
      </c>
    </row>
    <row r="2" spans="1:6" x14ac:dyDescent="0.35">
      <c r="A2" s="7" t="s">
        <v>2031</v>
      </c>
      <c r="B2" t="s">
        <v>2046</v>
      </c>
    </row>
    <row r="4" spans="1:6" x14ac:dyDescent="0.35">
      <c r="A4" s="7" t="s">
        <v>2045</v>
      </c>
      <c r="B4" s="7" t="s">
        <v>2044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35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35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35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35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35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35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35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35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35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35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35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35">
      <c r="A18" s="11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009A-21D7-4327-A092-94659BB56601}">
  <dimension ref="A1:P13"/>
  <sheetViews>
    <sheetView workbookViewId="0">
      <selection activeCell="A7" sqref="A7"/>
    </sheetView>
  </sheetViews>
  <sheetFormatPr defaultRowHeight="15.5" x14ac:dyDescent="0.35"/>
  <cols>
    <col min="1" max="1" width="26.4140625" bestFit="1" customWidth="1"/>
    <col min="2" max="2" width="10.58203125" customWidth="1"/>
    <col min="6" max="6" width="11.08203125" customWidth="1"/>
    <col min="8" max="8" width="11.08203125" customWidth="1"/>
  </cols>
  <sheetData>
    <row r="1" spans="1:16" s="12" customFormat="1" ht="46" customHeight="1" x14ac:dyDescent="0.3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  <c r="P1" s="12" t="s">
        <v>2106</v>
      </c>
    </row>
    <row r="2" spans="1:16" x14ac:dyDescent="0.35">
      <c r="A2" t="s">
        <v>2094</v>
      </c>
      <c r="B2">
        <f>COUNTIFS(Crowdfunding!$F$2:$F$1001,"Successful",  Crowdfunding!$D$2:$D$1001, "&lt;1000")</f>
        <v>30</v>
      </c>
      <c r="C2">
        <f>COUNTIFS(Crowdfunding!$F$2:$F$1001,"Failed",  Crowdfunding!$D$2:$D$1001, "&lt;1000")</f>
        <v>20</v>
      </c>
      <c r="D2">
        <f>COUNTIFS(Crowdfunding!$F$2:$F$1001,"Canceled",  Crowdfunding!$D$2:$D$1001, "&lt;1000")</f>
        <v>1</v>
      </c>
      <c r="E2">
        <f>SUM(B2:D2)</f>
        <v>51</v>
      </c>
      <c r="F2" s="6">
        <f>B2/P2</f>
        <v>0.58823529411764708</v>
      </c>
      <c r="G2" s="6">
        <f>C2/P2</f>
        <v>0.39215686274509803</v>
      </c>
      <c r="H2" s="6">
        <f>D2/P2</f>
        <v>1.9607843137254902E-2</v>
      </c>
      <c r="P2">
        <f>COUNTIF(Crowdfunding!$D$2:$D$1001, "&lt; 1000")</f>
        <v>51</v>
      </c>
    </row>
    <row r="3" spans="1:16" x14ac:dyDescent="0.35">
      <c r="A3" t="s">
        <v>2095</v>
      </c>
      <c r="B3">
        <f>COUNTIFS(Crowdfunding!$F$2:$F$1001,"Successful",  Crowdfunding!$D$2:$D$1001, "&gt;=1000",  Crowdfunding!$D$2:$D$1001, "&lt;4999")</f>
        <v>191</v>
      </c>
      <c r="C3">
        <f>COUNTIFS(Crowdfunding!$F$2:$F$1001,"Failed",  Crowdfunding!$D$2:$D$1001, "&gt;=1000",  Crowdfunding!$D$2:$D$1001, "&lt;4999")</f>
        <v>38</v>
      </c>
      <c r="D3">
        <f>COUNTIFS(Crowdfunding!$F$2:$F$1001,"Canceled",  Crowdfunding!$D$2:$D$1001, "&gt;=1000",  Crowdfunding!$D$2:$D$1001, "&lt;4999")</f>
        <v>2</v>
      </c>
      <c r="E3">
        <f t="shared" ref="E3:E13" si="0">SUM(B3:D3)</f>
        <v>231</v>
      </c>
      <c r="F3" s="6">
        <f t="shared" ref="F3:F13" si="1">B3/P3</f>
        <v>0.81623931623931623</v>
      </c>
      <c r="G3" s="6">
        <f t="shared" ref="G3:G13" si="2">C3/P3</f>
        <v>0.1623931623931624</v>
      </c>
      <c r="H3" s="6">
        <f t="shared" ref="H3:H13" si="3">D3/P3</f>
        <v>8.5470085470085479E-3</v>
      </c>
      <c r="P3">
        <f>COUNTIFS(Crowdfunding!$D$2:$D$1001, "&gt;= 1000", Crowdfunding!$D$2:$D$1001, "&lt; 4999")</f>
        <v>234</v>
      </c>
    </row>
    <row r="4" spans="1:16" x14ac:dyDescent="0.35">
      <c r="A4" t="s">
        <v>2096</v>
      </c>
      <c r="B4">
        <f>COUNTIFS(Crowdfunding!$F$2:$F$1001,"Successful",  Crowdfunding!$D$2:$D$1001, "&gt;=5000",  Crowdfunding!$D$2:$D$1001, "&lt;9999")</f>
        <v>164</v>
      </c>
      <c r="C4">
        <f>COUNTIFS(Crowdfunding!$F$2:$F$1001,"Failed",  Crowdfunding!$D$2:$D$1001, "&gt;=5000",  Crowdfunding!$D$2:$D$1001, "&lt;9999")</f>
        <v>126</v>
      </c>
      <c r="D4">
        <f>COUNTIFS(Crowdfunding!$F$2:$F$1001,"Canceled",  Crowdfunding!$D$2:$D$1001, "&gt;=5000",  Crowdfunding!$D$2:$D$1001, "&lt;9999")</f>
        <v>25</v>
      </c>
      <c r="E4">
        <f t="shared" si="0"/>
        <v>315</v>
      </c>
      <c r="F4" s="6">
        <f t="shared" si="1"/>
        <v>0.51735015772870663</v>
      </c>
      <c r="G4" s="6">
        <f t="shared" si="2"/>
        <v>0.39747634069400634</v>
      </c>
      <c r="H4" s="6">
        <f t="shared" si="3"/>
        <v>7.8864353312302835E-2</v>
      </c>
      <c r="P4">
        <f>COUNTIFS(Crowdfunding!$D$2:$D$1001, "&gt;= 5000", Crowdfunding!$D$2:$D$1001, "&lt; 9999")</f>
        <v>317</v>
      </c>
    </row>
    <row r="5" spans="1:16" x14ac:dyDescent="0.35">
      <c r="A5" t="s">
        <v>2097</v>
      </c>
      <c r="B5">
        <f>COUNTIFS(Crowdfunding!$F$2:$F$1001,"Successful",  Crowdfunding!$D$2:$D$1001, "&gt;=10000",  Crowdfunding!$D$2:$D$1001, "&lt;14999")</f>
        <v>4</v>
      </c>
      <c r="C5">
        <f>COUNTIFS(Crowdfunding!$F$2:$F$1001,"Failed",  Crowdfunding!$D$2:$D$1001, "&gt;=10000",  Crowdfunding!$D$2:$D$1001, "&lt;14999")</f>
        <v>5</v>
      </c>
      <c r="D5">
        <f>COUNTIFS(Crowdfunding!$F$2:$F$1001,"Canceled",  Crowdfunding!$D$2:$D$1001, "&gt;=10000",  Crowdfunding!$D$2:$D$1001, "&lt;14999")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  <c r="P5">
        <f>COUNTIFS(Crowdfunding!$D$2:$D$1001, "&gt;= 10000", Crowdfunding!$D$2:$D$1001, "&lt; 14999")</f>
        <v>9</v>
      </c>
    </row>
    <row r="6" spans="1:16" x14ac:dyDescent="0.35">
      <c r="A6" t="s">
        <v>2098</v>
      </c>
      <c r="B6">
        <f>COUNTIFS(Crowdfunding!$F$2:$F$1001,"Successful",  Crowdfunding!$D$2:$D$1001, "&gt;=15000",  Crowdfunding!$D$2:$D$1001, "&lt;19999")</f>
        <v>10</v>
      </c>
      <c r="C6">
        <f>COUNTIFS(Crowdfunding!$F$2:$F$1001,"Failed",  Crowdfunding!$D$2:$D$1001, "&gt;=15000",  Crowdfunding!$D$2:$D$1001, "&lt;19999")</f>
        <v>0</v>
      </c>
      <c r="D6">
        <f>COUNTIFS(Crowdfunding!$F$2:$F$1001,"Canceled",  Crowdfunding!$D$2:$D$1001, "&gt;=15000",  Crowdfunding!$D$2:$D$1001, "&lt;19999")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  <c r="P6">
        <f>COUNTIFS(Crowdfunding!$D$2:$D$1001, "&gt;= 15000", Crowdfunding!$D$2:$D$1001, "&lt; 19999")</f>
        <v>10</v>
      </c>
    </row>
    <row r="7" spans="1:16" x14ac:dyDescent="0.35">
      <c r="A7" t="s">
        <v>2099</v>
      </c>
      <c r="B7">
        <f>COUNTIFS(Crowdfunding!$F$2:$F$1001,"Successful",  Crowdfunding!$D$2:$D$1001, "&gt;=20000",  Crowdfunding!$D$2:$D$1001, "&lt;24999")</f>
        <v>7</v>
      </c>
      <c r="C7">
        <f>COUNTIFS(Crowdfunding!$F$2:$F$1001,"Failed",  Crowdfunding!$D$2:$D$1001, "&gt;=20000",  Crowdfunding!$D$2:$D$1001, "&lt;24999")</f>
        <v>0</v>
      </c>
      <c r="D7">
        <f>COUNTIFS(Crowdfunding!$F$2:$F$1001,"Canceled",  Crowdfunding!$D$2:$D$1001, "&gt;=20000",  Crowdfunding!$D$2:$D$1001, "&lt;24999")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  <c r="P7">
        <f>COUNTIFS(Crowdfunding!$D$2:$D$1001, "&gt;= 20000", Crowdfunding!$D$2:$D$1001, "&lt; 24999")</f>
        <v>7</v>
      </c>
    </row>
    <row r="8" spans="1:16" x14ac:dyDescent="0.35">
      <c r="A8" t="s">
        <v>2100</v>
      </c>
      <c r="B8">
        <f>COUNTIFS(Crowdfunding!$F$2:$F$1001,"Successful",  Crowdfunding!$D$2:$D$1001, "&gt;=25000",  Crowdfunding!$D$2:$D$1001, "&lt;29999")</f>
        <v>11</v>
      </c>
      <c r="C8">
        <f>COUNTIFS(Crowdfunding!$F$2:$F$1001,"Failed",  Crowdfunding!$D$2:$D$1001, "&gt;=25000",  Crowdfunding!$D$2:$D$1001, "&lt;29999")</f>
        <v>3</v>
      </c>
      <c r="D8">
        <f>COUNTIFS(Crowdfunding!$F$2:$F$1001,"Canceled",  Crowdfunding!$D$2:$D$1001, "&gt;=25000",  Crowdfunding!$D$2:$D$1001, "&lt;29999")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  <c r="P8">
        <f>COUNTIFS(Crowdfunding!$D$2:$D$1001, "&gt;= 25000", Crowdfunding!$D$2:$D$1001, "&lt; 29999")</f>
        <v>14</v>
      </c>
    </row>
    <row r="9" spans="1:16" x14ac:dyDescent="0.35">
      <c r="A9" t="s">
        <v>2101</v>
      </c>
      <c r="B9">
        <f>COUNTIFS(Crowdfunding!$F$2:$F$1001,"Successful",  Crowdfunding!$D$2:$D$1001, "&gt;=30000",  Crowdfunding!$D$2:$D$1001, "&lt;34999")</f>
        <v>7</v>
      </c>
      <c r="C9">
        <f>COUNTIFS(Crowdfunding!$F$2:$F$1001,"Failed",  Crowdfunding!$D$2:$D$1001, "&gt;=30000",  Crowdfunding!$D$2:$D$1001, "&lt;34999")</f>
        <v>0</v>
      </c>
      <c r="D9">
        <f>COUNTIFS(Crowdfunding!$F$2:$F$1001,"Canceled",  Crowdfunding!$D$2:$D$1001, "&gt;=30000",  Crowdfunding!$D$2:$D$1001, "&lt;34999")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  <c r="P9">
        <f>COUNTIFS(Crowdfunding!$D$2:$D$1001, "&gt;= 30000", Crowdfunding!$D$2:$D$1001, "&lt; 34999")</f>
        <v>7</v>
      </c>
    </row>
    <row r="10" spans="1:16" x14ac:dyDescent="0.35">
      <c r="A10" t="s">
        <v>2102</v>
      </c>
      <c r="B10">
        <f>COUNTIFS(Crowdfunding!$F$2:$F$1001,"Successful",  Crowdfunding!$D$2:$D$1001, "&gt;=35000",  Crowdfunding!$D$2:$D$1001, "&lt;39999")</f>
        <v>8</v>
      </c>
      <c r="C10">
        <f>COUNTIFS(Crowdfunding!$F$2:$F$1001,"Failed",  Crowdfunding!$D$2:$D$1001, "&gt;=35000",  Crowdfunding!$D$2:$D$1001, "&lt;39999")</f>
        <v>3</v>
      </c>
      <c r="D10">
        <f>COUNTIFS(Crowdfunding!$F$2:$F$1001,"Canceled",  Crowdfunding!$D$2:$D$1001, "&gt;=35000",  Crowdfunding!$D$2:$D$1001, "&lt;39999")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  <c r="P10">
        <f>COUNTIFS(Crowdfunding!$D$2:$D$1001, "&gt;= 35000", Crowdfunding!$D$2:$D$1001, "&lt; 39999")</f>
        <v>12</v>
      </c>
    </row>
    <row r="11" spans="1:16" x14ac:dyDescent="0.35">
      <c r="A11" t="s">
        <v>2103</v>
      </c>
      <c r="B11">
        <f>COUNTIFS(Crowdfunding!$F$2:$F$1001,"Successful",  Crowdfunding!$D$2:$D$1001, "&gt;=40000",  Crowdfunding!$D$2:$D$1001, "&lt;44999")</f>
        <v>11</v>
      </c>
      <c r="C11">
        <f>COUNTIFS(Crowdfunding!$F$2:$F$1001,"Failed",  Crowdfunding!$D$2:$D$1001, "&gt;=40000",  Crowdfunding!$D$2:$D$1001, "&lt;44999")</f>
        <v>3</v>
      </c>
      <c r="D11">
        <f>COUNTIFS(Crowdfunding!$F$2:$F$1001,"Canceled",  Crowdfunding!$D$2:$D$1001, "&gt;=40000",  Crowdfunding!$D$2:$D$1001, "&lt;44999")</f>
        <v>0</v>
      </c>
      <c r="E11">
        <f t="shared" si="0"/>
        <v>14</v>
      </c>
      <c r="F11" s="6">
        <f t="shared" si="1"/>
        <v>0.73333333333333328</v>
      </c>
      <c r="G11" s="6">
        <f t="shared" si="2"/>
        <v>0.2</v>
      </c>
      <c r="H11" s="6">
        <f t="shared" si="3"/>
        <v>0</v>
      </c>
      <c r="P11">
        <f>COUNTIFS(Crowdfunding!$D$2:$D$1001, "&gt;= 40000", Crowdfunding!$D$2:$D$1001, "&lt; 44999")</f>
        <v>15</v>
      </c>
    </row>
    <row r="12" spans="1:16" x14ac:dyDescent="0.35">
      <c r="A12" t="s">
        <v>2104</v>
      </c>
      <c r="B12">
        <f>COUNTIFS(Crowdfunding!$F$2:$F$1001,"Successful",  Crowdfunding!$D$2:$D$1001, "&gt;=45000",  Crowdfunding!$D$2:$D$1001, "&lt;49999")</f>
        <v>8</v>
      </c>
      <c r="C12">
        <f>COUNTIFS(Crowdfunding!$F$2:$F$1001,"Failed",  Crowdfunding!$D$2:$D$1001, "&gt;=45000",  Crowdfunding!$D$2:$D$1001, "&lt;49999")</f>
        <v>3</v>
      </c>
      <c r="D12">
        <f>COUNTIFS(Crowdfunding!$F$2:$F$1001,"Canceled",  Crowdfunding!$D$2:$D$1001, "&gt;=45000",  Crowdfunding!$D$2:$D$1001, "&lt;49999")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  <c r="P12">
        <f>COUNTIFS(Crowdfunding!$D$2:$D$1001, "&gt;= 45000", Crowdfunding!$D$2:$D$1001, "&lt; 49999")</f>
        <v>11</v>
      </c>
    </row>
    <row r="13" spans="1:16" x14ac:dyDescent="0.35">
      <c r="A13" t="s">
        <v>2105</v>
      </c>
      <c r="B13">
        <f>COUNTIFS(Crowdfunding!$F$2:$F$1001,"Successful",  Crowdfunding!$D$2:$D$1001, "&gt;=50000")</f>
        <v>114</v>
      </c>
      <c r="C13">
        <f>COUNTIFS(Crowdfunding!$F$2:$F$1001,"Failed",  Crowdfunding!$D$2:$D$1001, "&gt;=50000")</f>
        <v>163</v>
      </c>
      <c r="D13">
        <f>COUNTIFS(Crowdfunding!$F$2:$F$1001,"Canceled",  Crowdfunding!$D$2:$D$1001, "&gt;=50000")</f>
        <v>28</v>
      </c>
      <c r="E13">
        <f t="shared" si="0"/>
        <v>305</v>
      </c>
      <c r="F13" s="6">
        <f t="shared" si="1"/>
        <v>0.36421725239616615</v>
      </c>
      <c r="G13" s="6">
        <f t="shared" si="2"/>
        <v>0.52076677316293929</v>
      </c>
      <c r="H13" s="6">
        <f t="shared" si="3"/>
        <v>8.9456869009584661E-2</v>
      </c>
      <c r="P13">
        <f>COUNTIFS(Crowdfunding!$D$2:$D$1001, "&gt;= 50000")</f>
        <v>313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8C74-5085-404B-99FA-A7427D346D61}">
  <dimension ref="A1:N566"/>
  <sheetViews>
    <sheetView workbookViewId="0">
      <selection activeCell="F9" sqref="F9"/>
    </sheetView>
  </sheetViews>
  <sheetFormatPr defaultRowHeight="15.5" x14ac:dyDescent="0.35"/>
  <cols>
    <col min="1" max="1" width="11.83203125" customWidth="1"/>
    <col min="2" max="2" width="16.5" bestFit="1" customWidth="1"/>
    <col min="3" max="3" width="12.33203125" bestFit="1" customWidth="1"/>
    <col min="4" max="4" width="16.5" bestFit="1" customWidth="1"/>
    <col min="6" max="6" width="17" bestFit="1" customWidth="1"/>
    <col min="7" max="7" width="10.58203125" customWidth="1"/>
    <col min="8" max="8" width="9.25" bestFit="1" customWidth="1"/>
  </cols>
  <sheetData>
    <row r="1" spans="1:14" x14ac:dyDescent="0.35">
      <c r="A1" s="1" t="s">
        <v>4</v>
      </c>
      <c r="B1" s="1" t="s">
        <v>5</v>
      </c>
      <c r="C1" s="1" t="s">
        <v>4</v>
      </c>
      <c r="D1" s="1" t="s">
        <v>5</v>
      </c>
      <c r="F1" s="13"/>
      <c r="G1" s="13" t="s">
        <v>2107</v>
      </c>
      <c r="H1" s="13" t="s">
        <v>2108</v>
      </c>
    </row>
    <row r="2" spans="1:14" x14ac:dyDescent="0.35">
      <c r="A2" t="s">
        <v>20</v>
      </c>
      <c r="B2">
        <v>158</v>
      </c>
      <c r="C2" t="s">
        <v>14</v>
      </c>
      <c r="D2">
        <v>0</v>
      </c>
      <c r="F2" s="13" t="s">
        <v>2109</v>
      </c>
      <c r="G2" s="14">
        <f>AVERAGE(B2:B566)</f>
        <v>851.14690265486729</v>
      </c>
      <c r="H2" s="14">
        <f>AVERAGE(D2:D365)</f>
        <v>585.61538461538464</v>
      </c>
    </row>
    <row r="3" spans="1:14" x14ac:dyDescent="0.35">
      <c r="A3" t="s">
        <v>20</v>
      </c>
      <c r="B3">
        <v>1425</v>
      </c>
      <c r="C3" t="s">
        <v>14</v>
      </c>
      <c r="D3">
        <v>24</v>
      </c>
      <c r="F3" s="13" t="s">
        <v>2110</v>
      </c>
      <c r="G3" s="14">
        <f>MEDIAN(B2:B566)</f>
        <v>201</v>
      </c>
      <c r="H3" s="14">
        <f>MEDIAN(D2:D365)</f>
        <v>114.5</v>
      </c>
    </row>
    <row r="4" spans="1:14" x14ac:dyDescent="0.35">
      <c r="A4" t="s">
        <v>20</v>
      </c>
      <c r="B4">
        <v>174</v>
      </c>
      <c r="C4" t="s">
        <v>14</v>
      </c>
      <c r="D4">
        <v>53</v>
      </c>
      <c r="F4" s="13" t="s">
        <v>2111</v>
      </c>
      <c r="G4" s="14">
        <f>MIN(B2:B566)</f>
        <v>16</v>
      </c>
      <c r="H4" s="14">
        <f>MIN(D2:D365)</f>
        <v>0</v>
      </c>
    </row>
    <row r="5" spans="1:14" x14ac:dyDescent="0.35">
      <c r="A5" t="s">
        <v>20</v>
      </c>
      <c r="B5">
        <v>227</v>
      </c>
      <c r="C5" t="s">
        <v>14</v>
      </c>
      <c r="D5">
        <v>18</v>
      </c>
      <c r="F5" s="13" t="s">
        <v>2112</v>
      </c>
      <c r="G5" s="14">
        <f>MAX(B2:B566)</f>
        <v>7295</v>
      </c>
      <c r="H5" s="14">
        <f>MAX(D2:D365)</f>
        <v>6080</v>
      </c>
    </row>
    <row r="6" spans="1:14" x14ac:dyDescent="0.35">
      <c r="A6" t="s">
        <v>20</v>
      </c>
      <c r="B6">
        <v>220</v>
      </c>
      <c r="C6" t="s">
        <v>14</v>
      </c>
      <c r="D6">
        <v>44</v>
      </c>
      <c r="F6" s="13" t="s">
        <v>2113</v>
      </c>
      <c r="G6" s="14">
        <f>VAR(B2:B566)</f>
        <v>1606216.5936295739</v>
      </c>
      <c r="H6" s="14">
        <f>VAR(D2:D365)</f>
        <v>924113.45496927318</v>
      </c>
    </row>
    <row r="7" spans="1:14" x14ac:dyDescent="0.35">
      <c r="A7" t="s">
        <v>20</v>
      </c>
      <c r="B7">
        <v>98</v>
      </c>
      <c r="C7" t="s">
        <v>14</v>
      </c>
      <c r="D7">
        <v>27</v>
      </c>
      <c r="F7" s="13" t="s">
        <v>2114</v>
      </c>
      <c r="G7" s="14">
        <f>STDEV(B2:B566)</f>
        <v>1267.366006183523</v>
      </c>
      <c r="H7" s="14">
        <f>STDEV(D2:D365)</f>
        <v>961.30819978260524</v>
      </c>
    </row>
    <row r="8" spans="1:14" x14ac:dyDescent="0.35">
      <c r="A8" t="s">
        <v>20</v>
      </c>
      <c r="B8">
        <v>100</v>
      </c>
      <c r="C8" t="s">
        <v>14</v>
      </c>
      <c r="D8">
        <v>55</v>
      </c>
    </row>
    <row r="9" spans="1:14" x14ac:dyDescent="0.35">
      <c r="A9" t="s">
        <v>20</v>
      </c>
      <c r="B9">
        <v>1249</v>
      </c>
      <c r="C9" t="s">
        <v>14</v>
      </c>
      <c r="D9">
        <v>200</v>
      </c>
    </row>
    <row r="10" spans="1:14" x14ac:dyDescent="0.35">
      <c r="A10" t="s">
        <v>20</v>
      </c>
      <c r="B10">
        <v>1396</v>
      </c>
      <c r="C10" t="s">
        <v>14</v>
      </c>
      <c r="D10">
        <v>452</v>
      </c>
      <c r="G10" s="17"/>
      <c r="H10" s="17"/>
      <c r="I10" s="17"/>
      <c r="J10" s="17"/>
      <c r="K10" s="17"/>
      <c r="L10" s="17"/>
      <c r="M10" s="17"/>
      <c r="N10" s="17"/>
    </row>
    <row r="11" spans="1:14" x14ac:dyDescent="0.35">
      <c r="A11" t="s">
        <v>20</v>
      </c>
      <c r="B11">
        <v>890</v>
      </c>
      <c r="C11" t="s">
        <v>14</v>
      </c>
      <c r="D11">
        <v>674</v>
      </c>
      <c r="F11" s="18" t="s">
        <v>2118</v>
      </c>
    </row>
    <row r="12" spans="1:14" x14ac:dyDescent="0.35">
      <c r="A12" t="s">
        <v>20</v>
      </c>
      <c r="B12">
        <v>142</v>
      </c>
      <c r="C12" t="s">
        <v>14</v>
      </c>
      <c r="D12">
        <v>558</v>
      </c>
      <c r="F12" s="15" t="s">
        <v>2117</v>
      </c>
      <c r="G12" s="17"/>
      <c r="H12" s="17"/>
      <c r="I12" s="17"/>
      <c r="J12" s="17"/>
      <c r="K12" s="17"/>
      <c r="L12" s="17"/>
      <c r="M12" s="17"/>
      <c r="N12" s="17"/>
    </row>
    <row r="13" spans="1:14" x14ac:dyDescent="0.35">
      <c r="A13" t="s">
        <v>20</v>
      </c>
      <c r="B13">
        <v>2673</v>
      </c>
      <c r="C13" t="s">
        <v>14</v>
      </c>
      <c r="D13">
        <v>15</v>
      </c>
      <c r="F13" s="16" t="s">
        <v>2115</v>
      </c>
    </row>
    <row r="14" spans="1:14" x14ac:dyDescent="0.35">
      <c r="A14" t="s">
        <v>20</v>
      </c>
      <c r="B14">
        <v>163</v>
      </c>
      <c r="C14" t="s">
        <v>14</v>
      </c>
      <c r="D14">
        <v>2307</v>
      </c>
      <c r="F14" t="s">
        <v>2116</v>
      </c>
    </row>
    <row r="15" spans="1:14" x14ac:dyDescent="0.35">
      <c r="A15" t="s">
        <v>20</v>
      </c>
      <c r="B15">
        <v>2220</v>
      </c>
      <c r="C15" t="s">
        <v>14</v>
      </c>
      <c r="D15">
        <v>88</v>
      </c>
    </row>
    <row r="16" spans="1:14" x14ac:dyDescent="0.35">
      <c r="A16" t="s">
        <v>20</v>
      </c>
      <c r="B16">
        <v>1606</v>
      </c>
      <c r="C16" t="s">
        <v>14</v>
      </c>
      <c r="D16">
        <v>48</v>
      </c>
    </row>
    <row r="17" spans="1:4" x14ac:dyDescent="0.35">
      <c r="A17" t="s">
        <v>20</v>
      </c>
      <c r="B17">
        <v>129</v>
      </c>
      <c r="C17" t="s">
        <v>14</v>
      </c>
      <c r="D17">
        <v>1</v>
      </c>
    </row>
    <row r="18" spans="1:4" x14ac:dyDescent="0.35">
      <c r="A18" t="s">
        <v>20</v>
      </c>
      <c r="B18">
        <v>226</v>
      </c>
      <c r="C18" t="s">
        <v>14</v>
      </c>
      <c r="D18">
        <v>1467</v>
      </c>
    </row>
    <row r="19" spans="1:4" x14ac:dyDescent="0.35">
      <c r="A19" t="s">
        <v>20</v>
      </c>
      <c r="B19">
        <v>5419</v>
      </c>
      <c r="C19" t="s">
        <v>14</v>
      </c>
      <c r="D19">
        <v>75</v>
      </c>
    </row>
    <row r="20" spans="1:4" x14ac:dyDescent="0.35">
      <c r="A20" t="s">
        <v>20</v>
      </c>
      <c r="B20">
        <v>165</v>
      </c>
      <c r="C20" t="s">
        <v>14</v>
      </c>
      <c r="D20">
        <v>120</v>
      </c>
    </row>
    <row r="21" spans="1:4" x14ac:dyDescent="0.35">
      <c r="A21" t="s">
        <v>20</v>
      </c>
      <c r="B21">
        <v>1965</v>
      </c>
      <c r="C21" t="s">
        <v>14</v>
      </c>
      <c r="D21">
        <v>2253</v>
      </c>
    </row>
    <row r="22" spans="1:4" x14ac:dyDescent="0.35">
      <c r="A22" t="s">
        <v>20</v>
      </c>
      <c r="B22">
        <v>16</v>
      </c>
      <c r="C22" t="s">
        <v>14</v>
      </c>
      <c r="D22">
        <v>5</v>
      </c>
    </row>
    <row r="23" spans="1:4" x14ac:dyDescent="0.35">
      <c r="A23" t="s">
        <v>20</v>
      </c>
      <c r="B23">
        <v>107</v>
      </c>
      <c r="C23" t="s">
        <v>14</v>
      </c>
      <c r="D23">
        <v>38</v>
      </c>
    </row>
    <row r="24" spans="1:4" x14ac:dyDescent="0.35">
      <c r="A24" t="s">
        <v>20</v>
      </c>
      <c r="B24">
        <v>134</v>
      </c>
      <c r="C24" t="s">
        <v>14</v>
      </c>
      <c r="D24">
        <v>12</v>
      </c>
    </row>
    <row r="25" spans="1:4" x14ac:dyDescent="0.35">
      <c r="A25" t="s">
        <v>20</v>
      </c>
      <c r="B25">
        <v>198</v>
      </c>
      <c r="C25" t="s">
        <v>14</v>
      </c>
      <c r="D25">
        <v>1684</v>
      </c>
    </row>
    <row r="26" spans="1:4" x14ac:dyDescent="0.35">
      <c r="A26" t="s">
        <v>20</v>
      </c>
      <c r="B26">
        <v>111</v>
      </c>
      <c r="C26" t="s">
        <v>14</v>
      </c>
      <c r="D26">
        <v>56</v>
      </c>
    </row>
    <row r="27" spans="1:4" x14ac:dyDescent="0.35">
      <c r="A27" t="s">
        <v>20</v>
      </c>
      <c r="B27">
        <v>222</v>
      </c>
      <c r="C27" t="s">
        <v>14</v>
      </c>
      <c r="D27">
        <v>838</v>
      </c>
    </row>
    <row r="28" spans="1:4" x14ac:dyDescent="0.35">
      <c r="A28" t="s">
        <v>20</v>
      </c>
      <c r="B28">
        <v>6212</v>
      </c>
      <c r="C28" t="s">
        <v>14</v>
      </c>
      <c r="D28">
        <v>1000</v>
      </c>
    </row>
    <row r="29" spans="1:4" x14ac:dyDescent="0.35">
      <c r="A29" t="s">
        <v>20</v>
      </c>
      <c r="B29">
        <v>98</v>
      </c>
      <c r="C29" t="s">
        <v>14</v>
      </c>
      <c r="D29">
        <v>1482</v>
      </c>
    </row>
    <row r="30" spans="1:4" x14ac:dyDescent="0.35">
      <c r="A30" t="s">
        <v>20</v>
      </c>
      <c r="B30">
        <v>92</v>
      </c>
      <c r="C30" t="s">
        <v>14</v>
      </c>
      <c r="D30">
        <v>106</v>
      </c>
    </row>
    <row r="31" spans="1:4" x14ac:dyDescent="0.35">
      <c r="A31" t="s">
        <v>20</v>
      </c>
      <c r="B31">
        <v>149</v>
      </c>
      <c r="C31" t="s">
        <v>14</v>
      </c>
      <c r="D31">
        <v>679</v>
      </c>
    </row>
    <row r="32" spans="1:4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autoFilter ref="A1:D566" xr:uid="{6F718C74-5085-404B-99FA-A7427D346D61}"/>
  <conditionalFormatting sqref="A1:A572 F13">
    <cfRule type="containsText" dxfId="14" priority="11" operator="containsText" text="live">
      <formula>NOT(ISERROR(SEARCH("live",A1)))</formula>
    </cfRule>
    <cfRule type="containsText" dxfId="13" priority="12" operator="containsText" text="canceled">
      <formula>NOT(ISERROR(SEARCH("canceled",A1)))</formula>
    </cfRule>
    <cfRule type="containsText" dxfId="12" priority="13" operator="containsText" text="Cancelled">
      <formula>NOT(ISERROR(SEARCH("Cancelled",A1)))</formula>
    </cfRule>
    <cfRule type="containsText" dxfId="11" priority="14" operator="containsText" text="successful">
      <formula>NOT(ISERROR(SEARCH("successful",A1)))</formula>
    </cfRule>
    <cfRule type="containsText" dxfId="10" priority="15" operator="containsText" text="failed">
      <formula>NOT(ISERROR(SEARCH("failed",A1)))</formula>
    </cfRule>
  </conditionalFormatting>
  <conditionalFormatting sqref="C1:C365">
    <cfRule type="containsText" dxfId="9" priority="6" operator="containsText" text="live">
      <formula>NOT(ISERROR(SEARCH("live",C1)))</formula>
    </cfRule>
    <cfRule type="containsText" dxfId="8" priority="7" operator="containsText" text="canceled">
      <formula>NOT(ISERROR(SEARCH("canceled",C1)))</formula>
    </cfRule>
    <cfRule type="containsText" dxfId="7" priority="8" operator="containsText" text="Cancelled">
      <formula>NOT(ISERROR(SEARCH("Cancelled",C1)))</formula>
    </cfRule>
    <cfRule type="containsText" dxfId="6" priority="9" operator="containsText" text="successful">
      <formula>NOT(ISERROR(SEARCH("successful",C1)))</formula>
    </cfRule>
    <cfRule type="containsText" dxfId="5" priority="10" operator="containsText" text="failed">
      <formula>NOT(ISERROR(SEARCH("failed",C1)))</formula>
    </cfRule>
  </conditionalFormatting>
  <conditionalFormatting sqref="F2:F7 F12">
    <cfRule type="containsText" dxfId="4" priority="1" operator="containsText" text="live">
      <formula>NOT(ISERROR(SEARCH("live",F2)))</formula>
    </cfRule>
    <cfRule type="containsText" dxfId="3" priority="2" operator="containsText" text="canceled">
      <formula>NOT(ISERROR(SEARCH("canceled",F2)))</formula>
    </cfRule>
    <cfRule type="containsText" dxfId="2" priority="3" operator="containsText" text="Cancelled">
      <formula>NOT(ISERROR(SEARCH("Cancelled",F2)))</formula>
    </cfRule>
    <cfRule type="containsText" dxfId="1" priority="4" operator="containsText" text="successful">
      <formula>NOT(ISERROR(SEARCH("successful",F2)))</formula>
    </cfRule>
    <cfRule type="containsText" dxfId="0" priority="5" operator="containsText" text="failed">
      <formula>NOT(ISERROR(SEARCH("failed",F2)))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</vt:lpstr>
      <vt:lpstr>Sub Category Pivot</vt:lpstr>
      <vt:lpstr>Date Created Conversion pivot</vt:lpstr>
      <vt:lpstr>Outcome Based on Goals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Patel, Vibhuti</cp:lastModifiedBy>
  <dcterms:created xsi:type="dcterms:W3CDTF">2021-09-29T18:52:28Z</dcterms:created>
  <dcterms:modified xsi:type="dcterms:W3CDTF">2023-10-20T02:43:56Z</dcterms:modified>
</cp:coreProperties>
</file>